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5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8.png" ContentType="image/p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dados" sheetId="1" state="visible" r:id="rId2"/>
    <sheet name="Teste-F" sheetId="2" state="visible" r:id="rId3"/>
    <sheet name="Teste-t var iguais" sheetId="3" state="visible" r:id="rId4"/>
    <sheet name="Teste-t vardif" sheetId="4" state="visible" r:id="rId5"/>
    <sheet name="TesteTpareado" sheetId="5" state="visible" r:id="rId6"/>
  </sheets>
  <definedNames>
    <definedName function="false" hidden="false" localSheetId="0" name="_xlnm.Print_Area" vbProcedure="false">#REF!</definedName>
    <definedName function="false" hidden="false" localSheetId="0" name="_xlnm.Sheet_Title" vbProcedure="false">"dados"</definedName>
    <definedName function="false" hidden="false" localSheetId="1" name="_xlnm.Print_Area" vbProcedure="false">#REF!</definedName>
    <definedName function="false" hidden="false" localSheetId="1" name="_xlnm.Sheet_Title" vbProcedure="false">"Teste-F"</definedName>
    <definedName function="false" hidden="false" localSheetId="2" name="_xlnm.Print_Area" vbProcedure="false">#REF!</definedName>
    <definedName function="false" hidden="false" localSheetId="2" name="_xlnm.Sheet_Title" vbProcedure="false">"Teste-t (1)"</definedName>
    <definedName function="false" hidden="false" localSheetId="3" name="_xlnm.Print_Area" vbProcedure="false">#REF!</definedName>
    <definedName function="false" hidden="false" localSheetId="3" name="_xlnm.Sheet_Title" vbProcedure="false">"Teste-t vardif"</definedName>
  </definedNames>
  <calcPr iterateCount="100" refMode="A1" iterate="tru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<sst xmlns="http://schemas.openxmlformats.org/spreadsheetml/2006/main" count="95" uniqueCount="64">
  <si>
    <t xml:space="preserve">Método</t>
  </si>
  <si>
    <t xml:space="preserve">Aluno</t>
  </si>
  <si>
    <t xml:space="preserve">X = Antigo</t>
  </si>
  <si>
    <t xml:space="preserve">Y= Novo</t>
  </si>
  <si>
    <t xml:space="preserve">Média</t>
  </si>
  <si>
    <t xml:space="preserve">Variância</t>
  </si>
  <si>
    <t xml:space="preserve">Desvio Padrão</t>
  </si>
  <si>
    <t xml:space="preserve">Mínimo</t>
  </si>
  <si>
    <t xml:space="preserve">Mediana</t>
  </si>
  <si>
    <t xml:space="preserve">Máximo</t>
  </si>
  <si>
    <t xml:space="preserve">Teste-F</t>
  </si>
  <si>
    <t xml:space="preserve">Observações</t>
  </si>
  <si>
    <t xml:space="preserve">df</t>
  </si>
  <si>
    <t xml:space="preserve">F</t>
  </si>
  <si>
    <t xml:space="preserve">P (F&lt;=f) caudal direita</t>
  </si>
  <si>
    <t xml:space="preserve">F Crítico cauda direita</t>
  </si>
  <si>
    <t xml:space="preserve">P (f&lt;=F) cauda esquerda</t>
  </si>
  <si>
    <t xml:space="preserve">F Crítico cauda esquerda</t>
  </si>
  <si>
    <t xml:space="preserve">P bicaudal</t>
  </si>
  <si>
    <t xml:space="preserve">F Crítico bicaudal</t>
  </si>
  <si>
    <t xml:space="preserve">Rej H0 se Fobs&lt;0,248 ou Fobs&gt;4,03</t>
  </si>
  <si>
    <t xml:space="preserve">como observei 2,25, então não rej. H0 e concluo que as variâncias são iguais</t>
  </si>
  <si>
    <t xml:space="preserve">Teste t</t>
  </si>
  <si>
    <t xml:space="preserve">Variância Combinada</t>
  </si>
  <si>
    <t xml:space="preserve">Hipótese de Diferença entre Médias</t>
  </si>
  <si>
    <t xml:space="preserve">Diferença entre Médias Observada</t>
  </si>
  <si>
    <t xml:space="preserve">t Stat</t>
  </si>
  <si>
    <t xml:space="preserve">P (T&lt;=t) monocaudal</t>
  </si>
  <si>
    <t xml:space="preserve">t Crítico monocaudal</t>
  </si>
  <si>
    <t xml:space="preserve">P (T&lt;=t) bicaudal</t>
  </si>
  <si>
    <t xml:space="preserve">valor p teste bicaudal</t>
  </si>
  <si>
    <t xml:space="preserve">t Crítico bicaudal</t>
  </si>
  <si>
    <t xml:space="preserve">Se |tobs|&gt;2,101, rej. H0</t>
  </si>
  <si>
    <t xml:space="preserve">Observei tobs=-1,36, não rej. H0 e concluo que as notas médias não são diferentes.</t>
  </si>
  <si>
    <t xml:space="preserve">Não há diferença significativa entre as médias (p=0.1892).</t>
  </si>
  <si>
    <t xml:space="preserve">P(t&gt;1,36 ou t&lt;-1,36)</t>
  </si>
  <si>
    <t xml:space="preserve">Rej H0 se valorp&lt; alfa=0.05</t>
  </si>
  <si>
    <t xml:space="preserve">não rej. H0</t>
  </si>
  <si>
    <t xml:space="preserve">Rej. H0 se valor-p&lt;alpha=5%</t>
  </si>
  <si>
    <t xml:space="preserve">Não rej H0.</t>
  </si>
  <si>
    <t xml:space="preserve">As notas médias populacionais não são diferentes (p=0,1917). (na cabeça são iguais).</t>
  </si>
  <si>
    <t xml:space="preserve">Peso</t>
  </si>
  <si>
    <t xml:space="preserve">X = Pré</t>
  </si>
  <si>
    <t xml:space="preserve">Y = Pós</t>
  </si>
  <si>
    <t xml:space="preserve">Diferença=X-Y</t>
  </si>
  <si>
    <t xml:space="preserve">H0:mu_x=mu_y  é o mesmo que mufif=mu_x-mu_y=0</t>
  </si>
  <si>
    <t xml:space="preserve">é o mesmo que testar se H0: mu_dif=0</t>
  </si>
  <si>
    <t xml:space="preserve">H0: mu_dif = muX – muY&gt;0  equivale a muX &gt; muY</t>
  </si>
  <si>
    <t xml:space="preserve">Paired t-test</t>
  </si>
  <si>
    <t xml:space="preserve">Alpha</t>
  </si>
  <si>
    <t xml:space="preserve">Hypothesized Mean Difference</t>
  </si>
  <si>
    <t xml:space="preserve">X =Pré</t>
  </si>
  <si>
    <t xml:space="preserve">Mean</t>
  </si>
  <si>
    <t xml:space="preserve">Variance</t>
  </si>
  <si>
    <t xml:space="preserve">Observations</t>
  </si>
  <si>
    <t xml:space="preserve">Pearson Correlation</t>
  </si>
  <si>
    <t xml:space="preserve">Observed Mean Difference</t>
  </si>
  <si>
    <t xml:space="preserve">Variance of the Differences</t>
  </si>
  <si>
    <t xml:space="preserve">P (T&lt;=t) one-tail</t>
  </si>
  <si>
    <t xml:space="preserve">t Critical one-tail</t>
  </si>
  <si>
    <t xml:space="preserve">P (T&lt;=t) two-tail</t>
  </si>
  <si>
    <t xml:space="preserve">t Critical two-tail</t>
  </si>
  <si>
    <t xml:space="preserve">Erro Padrão</t>
  </si>
  <si>
    <t xml:space="preserve">Corr(X,Y)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</si>
</sst>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"/>
    <numFmt numFmtId="166" formatCode="0.00"/>
    <numFmt numFmtId="167" formatCode="0.0000"/>
    <numFmt numFmtId="168" formatCode="[$$-409]#,##0.00;[RED]\-[$$-409]#,##0.00"/>
    <numFmt numFmtId="169" formatCode="0.00E+00"/>
    <numFmt numFmtId="170" formatCode="0"/>
    <numFmt numFmtId="171" formatCode="#,##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Sans"/>
      <family val="0"/>
      <charset val="1"/>
    </font>
    <font>
      <i val="true"/>
      <sz val="10"/>
      <color rgb="FF000000"/>
      <name val="Sans"/>
      <family val="0"/>
      <charset val="1"/>
    </font>
    <font>
      <b val="true"/>
      <sz val="10"/>
      <color rgb="FF000000"/>
      <name val="Sans"/>
      <family val="0"/>
      <charset val="1"/>
    </font>
    <font>
      <sz val="12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AECF00"/>
      <rgbColor rgb="FFFFD320"/>
      <rgbColor rgb="FFFF950E"/>
      <rgbColor rgb="FFFF420E"/>
      <rgbColor rgb="FF666699"/>
      <rgbColor rgb="FF969696"/>
      <rgbColor rgb="FF004586"/>
      <rgbColor rgb="FF579D1C"/>
      <rgbColor rgb="FF003300"/>
      <rgbColor rgb="FF314004"/>
      <rgbColor rgb="FF993300"/>
      <rgbColor rgb="FF993366"/>
      <rgbColor rgb="FF4B1F6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TesteTpareado!$B$7:$C$7</c:f>
              <c:numCache>
                <c:formatCode>General</c:formatCode>
                <c:ptCount val="2"/>
                <c:pt idx="0">
                  <c:v>62</c:v>
                </c:pt>
                <c:pt idx="1">
                  <c:v>55</c:v>
                </c:pt>
              </c:numCache>
            </c:numRef>
          </c:val>
          <c:smooth val="0"/>
        </c:ser>
        <c:ser>
          <c:idx val="1"/>
          <c:order val="1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TesteTpareado!$B$8:$C$8</c:f>
              <c:numCache>
                <c:formatCode>General</c:formatCode>
                <c:ptCount val="2"/>
                <c:pt idx="0">
                  <c:v>71.5</c:v>
                </c:pt>
                <c:pt idx="1">
                  <c:v>60.8</c:v>
                </c:pt>
              </c:numCache>
            </c:numRef>
          </c:val>
          <c:smooth val="0"/>
        </c:ser>
        <c:ser>
          <c:idx val="2"/>
          <c:order val="2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TesteTpareado!$B$9:$C$9</c:f>
              <c:numCache>
                <c:formatCode>General</c:formatCode>
                <c:ptCount val="2"/>
                <c:pt idx="0">
                  <c:v>81.4</c:v>
                </c:pt>
                <c:pt idx="1">
                  <c:v>79.7</c:v>
                </c:pt>
              </c:numCache>
            </c:numRef>
          </c:val>
          <c:smooth val="0"/>
        </c:ser>
        <c:ser>
          <c:idx val="3"/>
          <c:order val="3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TesteTpareado!$B$10:$C$10</c:f>
              <c:numCache>
                <c:formatCode>General</c:formatCode>
                <c:ptCount val="2"/>
                <c:pt idx="0">
                  <c:v>64.6</c:v>
                </c:pt>
                <c:pt idx="1">
                  <c:v>62.6</c:v>
                </c:pt>
              </c:numCache>
            </c:numRef>
          </c:val>
          <c:smooth val="0"/>
        </c:ser>
        <c:ser>
          <c:idx val="4"/>
          <c:order val="4"/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TesteTpareado!$B$11:$C$11</c:f>
              <c:numCache>
                <c:formatCode>General</c:formatCode>
                <c:ptCount val="2"/>
                <c:pt idx="0">
                  <c:v>76.7</c:v>
                </c:pt>
                <c:pt idx="1">
                  <c:v>65.4</c:v>
                </c:pt>
              </c:numCache>
            </c:numRef>
          </c:val>
          <c:smooth val="0"/>
        </c:ser>
        <c:ser>
          <c:idx val="5"/>
          <c:order val="5"/>
          <c:spPr>
            <a:solidFill>
              <a:srgbClr val="83caff"/>
            </a:solidFill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TesteTpareado!$B$12:$C$12</c:f>
              <c:numCache>
                <c:formatCode>General</c:formatCode>
                <c:ptCount val="2"/>
                <c:pt idx="0">
                  <c:v>66.2</c:v>
                </c:pt>
                <c:pt idx="1">
                  <c:v>58.9</c:v>
                </c:pt>
              </c:numCache>
            </c:numRef>
          </c:val>
          <c:smooth val="0"/>
        </c:ser>
        <c:ser>
          <c:idx val="6"/>
          <c:order val="6"/>
          <c:spPr>
            <a:solidFill>
              <a:srgbClr val="314004"/>
            </a:solidFill>
            <a:ln w="28800">
              <a:solidFill>
                <a:srgbClr val="314004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TesteTpareado!$B$13:$C$13</c:f>
              <c:numCache>
                <c:formatCode>General</c:formatCode>
                <c:ptCount val="2"/>
                <c:pt idx="0">
                  <c:v>74.2</c:v>
                </c:pt>
                <c:pt idx="1">
                  <c:v>54</c:v>
                </c:pt>
              </c:numCache>
            </c:numRef>
          </c:val>
          <c:smooth val="0"/>
        </c:ser>
        <c:ser>
          <c:idx val="7"/>
          <c:order val="7"/>
          <c:spPr>
            <a:solidFill>
              <a:srgbClr val="aecf00"/>
            </a:solidFill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TesteTpareado!$B$14:$C$14</c:f>
              <c:numCache>
                <c:formatCode>General</c:formatCode>
                <c:ptCount val="2"/>
                <c:pt idx="0">
                  <c:v>71.7</c:v>
                </c:pt>
                <c:pt idx="1">
                  <c:v>66.8</c:v>
                </c:pt>
              </c:numCache>
            </c:numRef>
          </c:val>
          <c:smooth val="0"/>
        </c:ser>
        <c:ser>
          <c:idx val="8"/>
          <c:order val="8"/>
          <c:spPr>
            <a:solidFill>
              <a:srgbClr val="4b1f6f"/>
            </a:solidFill>
            <a:ln w="28800">
              <a:solidFill>
                <a:srgbClr val="4b1f6f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TesteTpareado!$B$15:$C$15</c:f>
              <c:numCache>
                <c:formatCode>General</c:formatCode>
                <c:ptCount val="2"/>
                <c:pt idx="0">
                  <c:v>78.1</c:v>
                </c:pt>
                <c:pt idx="1">
                  <c:v>54.9</c:v>
                </c:pt>
              </c:numCache>
            </c:numRef>
          </c:val>
          <c:smooth val="0"/>
        </c:ser>
        <c:ser>
          <c:idx val="9"/>
          <c:order val="9"/>
          <c:spPr>
            <a:solidFill>
              <a:srgbClr val="ff950e"/>
            </a:solidFill>
            <a:ln w="28800">
              <a:solidFill>
                <a:srgbClr val="ff950e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TesteTpareado!$B$16:$C$16</c:f>
              <c:numCache>
                <c:formatCode>General</c:formatCode>
                <c:ptCount val="2"/>
                <c:pt idx="0">
                  <c:v>68.6</c:v>
                </c:pt>
                <c:pt idx="1">
                  <c:v>59</c:v>
                </c:pt>
              </c:numCache>
            </c:numRef>
          </c:val>
          <c:smooth val="0"/>
        </c:ser>
        <c:ser>
          <c:idx val="10"/>
          <c:order val="10"/>
          <c:spPr>
            <a:solidFill>
              <a:srgbClr val="c5000b"/>
            </a:solidFill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TesteTpareado!$B$17:$C$17</c:f>
              <c:numCache>
                <c:formatCode>General</c:formatCode>
                <c:ptCount val="2"/>
                <c:pt idx="0">
                  <c:v>70.4</c:v>
                </c:pt>
                <c:pt idx="1">
                  <c:v>55.4</c:v>
                </c:pt>
              </c:numCache>
            </c:numRef>
          </c:val>
          <c:smooth val="0"/>
        </c:ser>
        <c:ser>
          <c:idx val="11"/>
          <c:order val="11"/>
          <c:spPr>
            <a:solidFill>
              <a:srgbClr val="0084d1"/>
            </a:solidFill>
            <a:ln w="28800">
              <a:solidFill>
                <a:srgbClr val="0084d1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TesteTpareado!$B$18:$C$18</c:f>
              <c:numCache>
                <c:formatCode>General</c:formatCode>
                <c:ptCount val="2"/>
                <c:pt idx="0">
                  <c:v>68.2</c:v>
                </c:pt>
                <c:pt idx="1">
                  <c:v>53</c:v>
                </c:pt>
              </c:numCache>
            </c:numRef>
          </c:val>
          <c:smooth val="0"/>
        </c:ser>
        <c:ser>
          <c:idx val="12"/>
          <c:order val="12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TesteTpareado!$B$19:$C$19</c:f>
              <c:numCache>
                <c:formatCode>General</c:formatCode>
                <c:ptCount val="2"/>
                <c:pt idx="0">
                  <c:v>57.5</c:v>
                </c:pt>
                <c:pt idx="1">
                  <c:v>48</c:v>
                </c:pt>
              </c:numCache>
            </c:numRef>
          </c:val>
          <c:smooth val="0"/>
        </c:ser>
        <c:ser>
          <c:idx val="13"/>
          <c:order val="13"/>
          <c:spPr>
            <a:solidFill>
              <a:srgbClr val="ff420e"/>
            </a:solidFill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TesteTpareado!$B$20:$C$20</c:f>
              <c:numCache>
                <c:formatCode>General</c:formatCode>
                <c:ptCount val="2"/>
                <c:pt idx="0">
                  <c:v>76.1</c:v>
                </c:pt>
                <c:pt idx="1">
                  <c:v>72.9</c:v>
                </c:pt>
              </c:numCache>
            </c:numRef>
          </c:val>
          <c:smooth val="0"/>
        </c:ser>
        <c:ser>
          <c:idx val="14"/>
          <c:order val="14"/>
          <c:spPr>
            <a:solidFill>
              <a:srgbClr val="ffd320"/>
            </a:solidFill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TesteTpareado!$B$21:$C$21</c:f>
              <c:numCache>
                <c:formatCode>General</c:formatCode>
                <c:ptCount val="2"/>
                <c:pt idx="0">
                  <c:v>66</c:v>
                </c:pt>
                <c:pt idx="1">
                  <c:v>60</c:v>
                </c:pt>
              </c:numCache>
            </c:numRef>
          </c:val>
          <c:smooth val="0"/>
        </c:ser>
        <c:ser>
          <c:idx val="15"/>
          <c:order val="15"/>
          <c:spPr>
            <a:solidFill>
              <a:srgbClr val="579d1c"/>
            </a:solidFill>
            <a:ln w="28800">
              <a:solidFill>
                <a:srgbClr val="579d1c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TesteTpareado!$B$22:$C$22</c:f>
              <c:numCache>
                <c:formatCode>General</c:formatCode>
                <c:ptCount val="2"/>
                <c:pt idx="0">
                  <c:v>58.9</c:v>
                </c:pt>
                <c:pt idx="1">
                  <c:v>57.6</c:v>
                </c:pt>
              </c:numCache>
            </c:numRef>
          </c:val>
          <c:smooth val="0"/>
        </c:ser>
        <c:ser>
          <c:idx val="16"/>
          <c:order val="16"/>
          <c:spPr>
            <a:solidFill>
              <a:srgbClr val="7e0021"/>
            </a:solidFill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TesteTpareado!$B$23:$C$23</c:f>
              <c:numCache>
                <c:formatCode>General</c:formatCode>
                <c:ptCount val="2"/>
                <c:pt idx="0">
                  <c:v>68</c:v>
                </c:pt>
                <c:pt idx="1">
                  <c:v>55</c:v>
                </c:pt>
              </c:numCache>
            </c:numRef>
          </c:val>
          <c:smooth val="0"/>
        </c:ser>
        <c:ser>
          <c:idx val="17"/>
          <c:order val="17"/>
          <c:spPr>
            <a:solidFill>
              <a:srgbClr val="83caff"/>
            </a:solidFill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TesteTpareado!$B$24:$C$24</c:f>
              <c:numCache>
                <c:formatCode>General</c:formatCode>
                <c:ptCount val="2"/>
                <c:pt idx="0">
                  <c:v>72.7</c:v>
                </c:pt>
                <c:pt idx="1">
                  <c:v>58</c:v>
                </c:pt>
              </c:numCache>
            </c:numRef>
          </c:val>
          <c:smooth val="0"/>
        </c:ser>
        <c:ser>
          <c:idx val="18"/>
          <c:order val="18"/>
          <c:spPr>
            <a:solidFill>
              <a:srgbClr val="314004"/>
            </a:solidFill>
            <a:ln w="28800">
              <a:solidFill>
                <a:srgbClr val="314004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TesteTpareado!$B$25:$C$25</c:f>
              <c:numCache>
                <c:formatCode>General</c:formatCode>
                <c:ptCount val="2"/>
                <c:pt idx="0">
                  <c:v>57.5</c:v>
                </c:pt>
                <c:pt idx="1">
                  <c:v>55</c:v>
                </c:pt>
              </c:numCache>
            </c:numRef>
          </c:val>
          <c:smooth val="0"/>
        </c:ser>
        <c:ser>
          <c:idx val="19"/>
          <c:order val="19"/>
          <c:spPr>
            <a:solidFill>
              <a:srgbClr val="aecf00"/>
            </a:solidFill>
            <a:ln w="28800">
              <a:solidFill>
                <a:srgbClr val="aecf00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TesteTpareado!$B$26:$C$26</c:f>
              <c:numCache>
                <c:formatCode>General</c:formatCode>
                <c:ptCount val="2"/>
                <c:pt idx="0">
                  <c:v>70.6</c:v>
                </c:pt>
                <c:pt idx="1">
                  <c:v>59.7</c:v>
                </c:pt>
              </c:numCache>
            </c:numRef>
          </c:val>
          <c:smooth val="0"/>
        </c:ser>
        <c:ser>
          <c:idx val="20"/>
          <c:order val="20"/>
          <c:spPr>
            <a:solidFill>
              <a:srgbClr val="4b1f6f"/>
            </a:solidFill>
            <a:ln w="28800">
              <a:solidFill>
                <a:srgbClr val="4b1f6f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TesteTpareado!$B$27:$C$27</c:f>
              <c:numCache>
                <c:formatCode>General</c:formatCode>
                <c:ptCount val="2"/>
                <c:pt idx="0">
                  <c:v>73.8</c:v>
                </c:pt>
                <c:pt idx="1">
                  <c:v>69.3</c:v>
                </c:pt>
              </c:numCache>
            </c:numRef>
          </c:val>
          <c:smooth val="0"/>
        </c:ser>
        <c:ser>
          <c:idx val="21"/>
          <c:order val="21"/>
          <c:spPr>
            <a:solidFill>
              <a:srgbClr val="ff950e"/>
            </a:solidFill>
            <a:ln w="28800">
              <a:solidFill>
                <a:srgbClr val="ff950e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TesteTpareado!$B$28:$C$28</c:f>
              <c:numCache>
                <c:formatCode>General</c:formatCode>
                <c:ptCount val="2"/>
                <c:pt idx="0">
                  <c:v>66.5</c:v>
                </c:pt>
                <c:pt idx="1">
                  <c:v>51.3</c:v>
                </c:pt>
              </c:numCache>
            </c:numRef>
          </c:val>
          <c:smooth val="0"/>
        </c:ser>
        <c:ser>
          <c:idx val="22"/>
          <c:order val="22"/>
          <c:spPr>
            <a:solidFill>
              <a:srgbClr val="c5000b"/>
            </a:solidFill>
            <a:ln w="28800">
              <a:solidFill>
                <a:srgbClr val="c5000b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TesteTpareado!$B$29:$C$29</c:f>
              <c:numCache>
                <c:formatCode>General</c:formatCode>
                <c:ptCount val="2"/>
                <c:pt idx="0">
                  <c:v>58.4</c:v>
                </c:pt>
                <c:pt idx="1">
                  <c:v>55</c:v>
                </c:pt>
              </c:numCache>
            </c:numRef>
          </c:val>
          <c:smooth val="0"/>
        </c:ser>
        <c:ser>
          <c:idx val="23"/>
          <c:order val="23"/>
          <c:spPr>
            <a:solidFill>
              <a:srgbClr val="0084d1"/>
            </a:solidFill>
            <a:ln w="28800">
              <a:solidFill>
                <a:srgbClr val="0084d1"/>
              </a:solidFill>
              <a:round/>
            </a:ln>
          </c:spPr>
          <c:marker>
            <c:symbol val="none"/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TesteTpareado!$B$6:$C$6</c:f>
              <c:strCache>
                <c:ptCount val="2"/>
                <c:pt idx="0">
                  <c:v>X = Pré</c:v>
                </c:pt>
                <c:pt idx="1">
                  <c:v>Y = Pós</c:v>
                </c:pt>
              </c:strCache>
            </c:strRef>
          </c:cat>
          <c:val>
            <c:numRef>
              <c:f>TesteTpareado!$B$30:$C$30</c:f>
              <c:numCache>
                <c:formatCode>General</c:formatCode>
                <c:ptCount val="2"/>
                <c:pt idx="0">
                  <c:v>71.9</c:v>
                </c:pt>
                <c:pt idx="1">
                  <c:v>68.4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0"/>
        <c:axId val="32678474"/>
        <c:axId val="8136080"/>
      </c:lineChart>
      <c:catAx>
        <c:axId val="326784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36080"/>
        <c:crosses val="autoZero"/>
        <c:auto val="1"/>
        <c:lblAlgn val="ctr"/>
        <c:lblOffset val="100"/>
      </c:catAx>
      <c:valAx>
        <c:axId val="8136080"/>
        <c:scaling>
          <c:orientation val="minMax"/>
          <c:min val="4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2678474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scatterChart>
        <c:scatterStyle val="lineMarker"/>
        <c:varyColors val="0"/>
        <c:ser>
          <c:idx val="0"/>
          <c:order val="0"/>
          <c:tx>
            <c:strRef>
              <c:f>TesteTpareado!$C$6</c:f>
              <c:strCache>
                <c:ptCount val="1"/>
                <c:pt idx="0">
                  <c:v>Y = Pós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TesteTpareado!$B$7:$B$30</c:f>
              <c:numCache>
                <c:formatCode>General</c:formatCode>
                <c:ptCount val="24"/>
                <c:pt idx="0">
                  <c:v>62</c:v>
                </c:pt>
                <c:pt idx="1">
                  <c:v>71.5</c:v>
                </c:pt>
                <c:pt idx="2">
                  <c:v>81.4</c:v>
                </c:pt>
                <c:pt idx="3">
                  <c:v>64.6</c:v>
                </c:pt>
                <c:pt idx="4">
                  <c:v>76.7</c:v>
                </c:pt>
                <c:pt idx="5">
                  <c:v>66.2</c:v>
                </c:pt>
                <c:pt idx="6">
                  <c:v>74.2</c:v>
                </c:pt>
                <c:pt idx="7">
                  <c:v>71.7</c:v>
                </c:pt>
                <c:pt idx="8">
                  <c:v>78.1</c:v>
                </c:pt>
                <c:pt idx="9">
                  <c:v>68.6</c:v>
                </c:pt>
                <c:pt idx="10">
                  <c:v>70.4</c:v>
                </c:pt>
                <c:pt idx="11">
                  <c:v>68.2</c:v>
                </c:pt>
                <c:pt idx="12">
                  <c:v>57.5</c:v>
                </c:pt>
                <c:pt idx="13">
                  <c:v>76.1</c:v>
                </c:pt>
                <c:pt idx="14">
                  <c:v>66</c:v>
                </c:pt>
                <c:pt idx="15">
                  <c:v>58.9</c:v>
                </c:pt>
                <c:pt idx="16">
                  <c:v>68</c:v>
                </c:pt>
                <c:pt idx="17">
                  <c:v>72.7</c:v>
                </c:pt>
                <c:pt idx="18">
                  <c:v>57.5</c:v>
                </c:pt>
                <c:pt idx="19">
                  <c:v>70.6</c:v>
                </c:pt>
                <c:pt idx="20">
                  <c:v>73.8</c:v>
                </c:pt>
                <c:pt idx="21">
                  <c:v>66.5</c:v>
                </c:pt>
                <c:pt idx="22">
                  <c:v>58.4</c:v>
                </c:pt>
                <c:pt idx="23">
                  <c:v>71.9</c:v>
                </c:pt>
              </c:numCache>
            </c:numRef>
          </c:xVal>
          <c:yVal>
            <c:numRef>
              <c:f>TesteTpareado!$C$7:$C$30</c:f>
              <c:numCache>
                <c:formatCode>General</c:formatCode>
                <c:ptCount val="24"/>
                <c:pt idx="0">
                  <c:v>55</c:v>
                </c:pt>
                <c:pt idx="1">
                  <c:v>60.8</c:v>
                </c:pt>
                <c:pt idx="2">
                  <c:v>79.7</c:v>
                </c:pt>
                <c:pt idx="3">
                  <c:v>62.6</c:v>
                </c:pt>
                <c:pt idx="4">
                  <c:v>65.4</c:v>
                </c:pt>
                <c:pt idx="5">
                  <c:v>58.9</c:v>
                </c:pt>
                <c:pt idx="6">
                  <c:v>54</c:v>
                </c:pt>
                <c:pt idx="7">
                  <c:v>66.8</c:v>
                </c:pt>
                <c:pt idx="8">
                  <c:v>54.9</c:v>
                </c:pt>
                <c:pt idx="9">
                  <c:v>59</c:v>
                </c:pt>
                <c:pt idx="10">
                  <c:v>55.4</c:v>
                </c:pt>
                <c:pt idx="11">
                  <c:v>53</c:v>
                </c:pt>
                <c:pt idx="12">
                  <c:v>48</c:v>
                </c:pt>
                <c:pt idx="13">
                  <c:v>72.9</c:v>
                </c:pt>
                <c:pt idx="14">
                  <c:v>60</c:v>
                </c:pt>
                <c:pt idx="15">
                  <c:v>57.6</c:v>
                </c:pt>
                <c:pt idx="16">
                  <c:v>55</c:v>
                </c:pt>
                <c:pt idx="17">
                  <c:v>58</c:v>
                </c:pt>
                <c:pt idx="18">
                  <c:v>55</c:v>
                </c:pt>
                <c:pt idx="19">
                  <c:v>59.7</c:v>
                </c:pt>
                <c:pt idx="20">
                  <c:v>69.3</c:v>
                </c:pt>
                <c:pt idx="21">
                  <c:v>51.3</c:v>
                </c:pt>
                <c:pt idx="22">
                  <c:v>55</c:v>
                </c:pt>
                <c:pt idx="23">
                  <c:v>68.4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x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trendline>
            <c:spPr>
              <a:ln>
                <a:solidFill>
                  <a:srgbClr val="ff420e"/>
                </a:solidFill>
              </a:ln>
            </c:spPr>
            <c:trendlineType val="linear"/>
            <c:forward val="0"/>
            <c:backward val="0"/>
            <c:dispRSqr val="0"/>
            <c:dispEq val="0"/>
          </c:trendline>
          <c:xVal>
            <c:numRef>
              <c:f>TesteTpareado!$B$41:$B$42</c:f>
              <c:numCache>
                <c:formatCode>General</c:formatCode>
                <c:ptCount val="2"/>
                <c:pt idx="0">
                  <c:v>45</c:v>
                </c:pt>
                <c:pt idx="1">
                  <c:v>90</c:v>
                </c:pt>
              </c:numCache>
            </c:numRef>
          </c:xVal>
          <c:yVal>
            <c:numRef>
              <c:f>TesteTpareado!$C$41:$C$42</c:f>
              <c:numCache>
                <c:formatCode>General</c:formatCode>
                <c:ptCount val="2"/>
                <c:pt idx="0">
                  <c:v>45</c:v>
                </c:pt>
                <c:pt idx="1">
                  <c:v>90</c:v>
                </c:pt>
              </c:numCache>
            </c:numRef>
          </c:yVal>
          <c:smooth val="0"/>
        </c:ser>
        <c:axId val="87229677"/>
        <c:axId val="82800329"/>
      </c:scatterChart>
      <c:valAx>
        <c:axId val="87229677"/>
        <c:scaling>
          <c:orientation val="minMax"/>
          <c:max val="90"/>
          <c:min val="45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Pré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800329"/>
        <c:crossesAt val="0"/>
        <c:crossBetween val="midCat"/>
      </c:valAx>
      <c:valAx>
        <c:axId val="82800329"/>
        <c:scaling>
          <c:orientation val="minMax"/>
          <c:max val="90"/>
          <c:min val="4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Pós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229677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0.00" sourceLinked="1"/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TesteTpareado!$C$35:$D$35</c:f>
                <c:numCache>
                  <c:formatCode>General</c:formatCode>
                  <c:ptCount val="2"/>
                  <c:pt idx="0">
                    <c:v>3.01866126308601</c:v>
                  </c:pt>
                  <c:pt idx="1">
                    <c:v>2.48601644760806</c:v>
                  </c:pt>
                </c:numCache>
              </c:numRef>
            </c:plus>
            <c:minus>
              <c:numRef>
                <c:f>TesteTpareado!$C$35:$D$35</c:f>
                <c:numCache>
                  <c:formatCode>General</c:formatCode>
                  <c:ptCount val="2"/>
                  <c:pt idx="0">
                    <c:v>3.01866126308601</c:v>
                  </c:pt>
                  <c:pt idx="1">
                    <c:v>2.48601644760806</c:v>
                  </c:pt>
                </c:numCache>
              </c:numRef>
            </c:minus>
          </c:errBars>
          <c:cat>
            <c:strRef>
              <c:f>TesteTpareado!$G$13:$H$13</c:f>
              <c:strCache>
                <c:ptCount val="2"/>
                <c:pt idx="0">
                  <c:v>X =Pré</c:v>
                </c:pt>
                <c:pt idx="1">
                  <c:v>Y = Pós</c:v>
                </c:pt>
              </c:strCache>
            </c:strRef>
          </c:cat>
          <c:val>
            <c:numRef>
              <c:f>TesteTpareado!$G$14:$H$14</c:f>
              <c:numCache>
                <c:formatCode>General</c:formatCode>
                <c:ptCount val="2"/>
                <c:pt idx="0">
                  <c:v>68.8125</c:v>
                </c:pt>
                <c:pt idx="1">
                  <c:v>59.8208333333333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3501976"/>
        <c:axId val="43611943"/>
      </c:lineChart>
      <c:catAx>
        <c:axId val="53501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611943"/>
        <c:crosses val="autoZero"/>
        <c:auto val="1"/>
        <c:lblAlgn val="ctr"/>
        <c:lblOffset val="100"/>
      </c:catAx>
      <c:valAx>
        <c:axId val="43611943"/>
        <c:scaling>
          <c:orientation val="minMax"/>
          <c:max val="85"/>
          <c:min val="45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Peso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501976"/>
        <c:crossesAt val="1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8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8.xml"/><Relationship Id="rId2" Type="http://schemas.openxmlformats.org/officeDocument/2006/relationships/chart" Target="../charts/chart19.xml"/><Relationship Id="rId3" Type="http://schemas.openxmlformats.org/officeDocument/2006/relationships/chart" Target="../charts/chart2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</xdr:col>
      <xdr:colOff>361800</xdr:colOff>
      <xdr:row>0</xdr:row>
      <xdr:rowOff>0</xdr:rowOff>
    </xdr:from>
    <xdr:to>
      <xdr:col>8</xdr:col>
      <xdr:colOff>578880</xdr:colOff>
      <xdr:row>14</xdr:row>
      <xdr:rowOff>74520</xdr:rowOff>
    </xdr:to>
    <xdr:pic>
      <xdr:nvPicPr>
        <xdr:cNvPr id="0" name="Picture 0" descr=""/>
        <xdr:cNvPicPr/>
      </xdr:nvPicPr>
      <xdr:blipFill>
        <a:blip r:embed="rId1"/>
        <a:stretch/>
      </xdr:blipFill>
      <xdr:spPr>
        <a:xfrm>
          <a:off x="5211720" y="0"/>
          <a:ext cx="4801680" cy="2347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115200</xdr:colOff>
      <xdr:row>0</xdr:row>
      <xdr:rowOff>32400</xdr:rowOff>
    </xdr:from>
    <xdr:to>
      <xdr:col>7</xdr:col>
      <xdr:colOff>694080</xdr:colOff>
      <xdr:row>4</xdr:row>
      <xdr:rowOff>97560</xdr:rowOff>
    </xdr:to>
    <xdr:sp>
      <xdr:nvSpPr>
        <xdr:cNvPr id="1" name="TextShape 1"/>
        <xdr:cNvSpPr txBox="1"/>
      </xdr:nvSpPr>
      <xdr:spPr>
        <a:xfrm>
          <a:off x="115200" y="32400"/>
          <a:ext cx="6792120" cy="715320"/>
        </a:xfrm>
        <a:prstGeom prst="rect">
          <a:avLst/>
        </a:prstGeom>
        <a:noFill/>
        <a:ln>
          <a:noFill/>
        </a:ln>
      </xdr:spPr>
      <xdr:txBody>
        <a:bodyPr lIns="0" rIns="0" tIns="0" bIns="0">
          <a:spAutoFit/>
        </a:bodyPr>
        <a:p>
          <a:r>
            <a:rPr b="0" lang="en-US" sz="1200" spc="-1" strike="noStrike">
              <a:latin typeface="Times New Roman"/>
            </a:rPr>
            <a:t>Morettin e Bussab p. 405. seção 13.5 ex.23.  Mudando os dados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Foram realizadas medidas de peso  em 24 pacientes antes e depois de uma cirurgia. </a:t>
          </a:r>
          <a:endParaRPr b="0" lang="en-US" sz="1200" spc="-1" strike="noStrike">
            <a:latin typeface="Times New Roman"/>
          </a:endParaRPr>
        </a:p>
        <a:p>
          <a:r>
            <a:rPr b="0" lang="en-US" sz="1200" spc="-1" strike="noStrike">
              <a:latin typeface="Times New Roman"/>
            </a:rPr>
            <a:t>Verifique se o peso médio pré-operatório é menor do que o peso médio pós-operatório.</a:t>
          </a:r>
          <a:endParaRPr b="0" lang="en-US" sz="1200" spc="-1" strike="noStrike">
            <a:latin typeface="Times New Roman"/>
          </a:endParaRPr>
        </a:p>
        <a:p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9</xdr:col>
      <xdr:colOff>31680</xdr:colOff>
      <xdr:row>4</xdr:row>
      <xdr:rowOff>107640</xdr:rowOff>
    </xdr:from>
    <xdr:to>
      <xdr:col>12</xdr:col>
      <xdr:colOff>641520</xdr:colOff>
      <xdr:row>16</xdr:row>
      <xdr:rowOff>47520</xdr:rowOff>
    </xdr:to>
    <xdr:graphicFrame>
      <xdr:nvGraphicFramePr>
        <xdr:cNvPr id="2" name=""/>
        <xdr:cNvGraphicFramePr/>
      </xdr:nvGraphicFramePr>
      <xdr:xfrm>
        <a:off x="8078760" y="757800"/>
        <a:ext cx="3360600" cy="1890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353880</xdr:colOff>
      <xdr:row>26</xdr:row>
      <xdr:rowOff>97920</xdr:rowOff>
    </xdr:from>
    <xdr:to>
      <xdr:col>8</xdr:col>
      <xdr:colOff>872280</xdr:colOff>
      <xdr:row>46</xdr:row>
      <xdr:rowOff>135000</xdr:rowOff>
    </xdr:to>
    <xdr:graphicFrame>
      <xdr:nvGraphicFramePr>
        <xdr:cNvPr id="3" name=""/>
        <xdr:cNvGraphicFramePr/>
      </xdr:nvGraphicFramePr>
      <xdr:xfrm>
        <a:off x="3676680" y="4324320"/>
        <a:ext cx="4325760" cy="3288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6480</xdr:colOff>
      <xdr:row>19</xdr:row>
      <xdr:rowOff>39240</xdr:rowOff>
    </xdr:from>
    <xdr:to>
      <xdr:col>12</xdr:col>
      <xdr:colOff>686160</xdr:colOff>
      <xdr:row>31</xdr:row>
      <xdr:rowOff>117000</xdr:rowOff>
    </xdr:to>
    <xdr:graphicFrame>
      <xdr:nvGraphicFramePr>
        <xdr:cNvPr id="4" name=""/>
        <xdr:cNvGraphicFramePr/>
      </xdr:nvGraphicFramePr>
      <xdr:xfrm>
        <a:off x="8053560" y="3127680"/>
        <a:ext cx="3430440" cy="2028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D4" activeCellId="0" sqref="D4"/>
    </sheetView>
  </sheetViews>
  <sheetFormatPr defaultRowHeight="12.8" zeroHeight="false" outlineLevelRow="0" outlineLevelCol="0"/>
  <cols>
    <col collapsed="false" customWidth="true" hidden="false" outlineLevel="0" max="1" min="1" style="1" width="18.49"/>
    <col collapsed="false" customWidth="true" hidden="false" outlineLevel="0" max="3" min="2" style="1" width="13.92"/>
    <col collapsed="false" customWidth="true" hidden="false" outlineLevel="0" max="1025" min="4" style="1" width="12.99"/>
  </cols>
  <sheetData>
    <row r="1" customFormat="false" ht="12.8" hidden="false" customHeight="false" outlineLevel="0" collapsed="false">
      <c r="B1" s="2" t="s">
        <v>0</v>
      </c>
      <c r="C1" s="2"/>
    </row>
    <row r="2" customFormat="false" ht="12.8" hidden="false" customHeight="false" outlineLevel="0" collapsed="false">
      <c r="A2" s="3" t="s">
        <v>1</v>
      </c>
      <c r="B2" s="4" t="s">
        <v>2</v>
      </c>
      <c r="C2" s="4" t="s">
        <v>3</v>
      </c>
    </row>
    <row r="3" customFormat="false" ht="12.8" hidden="false" customHeight="false" outlineLevel="0" collapsed="false">
      <c r="A3" s="1" t="n">
        <v>1</v>
      </c>
      <c r="B3" s="5" t="n">
        <v>7.5</v>
      </c>
      <c r="C3" s="5" t="n">
        <v>8.5</v>
      </c>
      <c r="D3" s="5"/>
    </row>
    <row r="4" customFormat="false" ht="12.8" hidden="false" customHeight="false" outlineLevel="0" collapsed="false">
      <c r="A4" s="1" t="n">
        <v>2</v>
      </c>
      <c r="B4" s="5" t="n">
        <v>10</v>
      </c>
      <c r="C4" s="5" t="n">
        <v>7.5</v>
      </c>
      <c r="D4" s="5"/>
    </row>
    <row r="5" customFormat="false" ht="12.8" hidden="false" customHeight="false" outlineLevel="0" collapsed="false">
      <c r="A5" s="1" t="n">
        <v>3</v>
      </c>
      <c r="B5" s="5" t="n">
        <v>6.5</v>
      </c>
      <c r="C5" s="5" t="n">
        <v>9</v>
      </c>
      <c r="D5" s="5"/>
    </row>
    <row r="6" customFormat="false" ht="12.8" hidden="false" customHeight="false" outlineLevel="0" collapsed="false">
      <c r="A6" s="1" t="n">
        <v>4</v>
      </c>
      <c r="B6" s="5" t="n">
        <v>5</v>
      </c>
      <c r="C6" s="5" t="n">
        <v>9.5</v>
      </c>
      <c r="D6" s="5"/>
    </row>
    <row r="7" customFormat="false" ht="12.8" hidden="false" customHeight="false" outlineLevel="0" collapsed="false">
      <c r="A7" s="1" t="n">
        <v>5</v>
      </c>
      <c r="B7" s="5" t="n">
        <v>8</v>
      </c>
      <c r="C7" s="5" t="n">
        <v>10</v>
      </c>
      <c r="D7" s="5"/>
    </row>
    <row r="8" customFormat="false" ht="12.8" hidden="false" customHeight="false" outlineLevel="0" collapsed="false">
      <c r="A8" s="1" t="n">
        <v>6</v>
      </c>
      <c r="B8" s="5" t="n">
        <v>7.5</v>
      </c>
      <c r="C8" s="5" t="n">
        <v>7</v>
      </c>
      <c r="D8" s="5"/>
    </row>
    <row r="9" customFormat="false" ht="12.8" hidden="false" customHeight="false" outlineLevel="0" collapsed="false">
      <c r="A9" s="1" t="n">
        <v>7</v>
      </c>
      <c r="B9" s="5" t="n">
        <v>4.5</v>
      </c>
      <c r="C9" s="5" t="n">
        <v>6.5</v>
      </c>
      <c r="D9" s="5"/>
    </row>
    <row r="10" customFormat="false" ht="12.8" hidden="false" customHeight="false" outlineLevel="0" collapsed="false">
      <c r="A10" s="1" t="n">
        <v>8</v>
      </c>
      <c r="B10" s="5" t="n">
        <v>9.5</v>
      </c>
      <c r="C10" s="5" t="n">
        <v>8</v>
      </c>
      <c r="D10" s="5"/>
    </row>
    <row r="11" customFormat="false" ht="12.8" hidden="false" customHeight="false" outlineLevel="0" collapsed="false">
      <c r="A11" s="1" t="n">
        <v>9</v>
      </c>
      <c r="B11" s="5" t="n">
        <v>6.5</v>
      </c>
      <c r="C11" s="5" t="n">
        <v>8.5</v>
      </c>
      <c r="D11" s="5"/>
    </row>
    <row r="12" customFormat="false" ht="12.8" hidden="false" customHeight="false" outlineLevel="0" collapsed="false">
      <c r="A12" s="1" t="n">
        <v>10</v>
      </c>
      <c r="B12" s="5" t="n">
        <v>7.5</v>
      </c>
      <c r="C12" s="5" t="n">
        <v>7</v>
      </c>
      <c r="D12" s="5"/>
    </row>
    <row r="13" customFormat="false" ht="12.8" hidden="false" customHeight="false" outlineLevel="0" collapsed="false">
      <c r="A13" s="6" t="s">
        <v>4</v>
      </c>
      <c r="B13" s="6" t="n">
        <f aca="false">AVERAGE(B3:B12)</f>
        <v>7.25</v>
      </c>
      <c r="C13" s="6" t="n">
        <f aca="false">AVERAGE(C3:C12)</f>
        <v>8.15</v>
      </c>
      <c r="D13" s="6"/>
    </row>
    <row r="14" customFormat="false" ht="12.8" hidden="false" customHeight="false" outlineLevel="0" collapsed="false">
      <c r="A14" s="1" t="s">
        <v>5</v>
      </c>
      <c r="B14" s="7" t="n">
        <f aca="false">VARA(B3:B12)</f>
        <v>3.01388888888889</v>
      </c>
      <c r="C14" s="7" t="n">
        <f aca="false">VARA(C3:C12)</f>
        <v>1.33611111111111</v>
      </c>
    </row>
    <row r="15" customFormat="false" ht="12.8" hidden="false" customHeight="false" outlineLevel="0" collapsed="false">
      <c r="A15" s="1" t="s">
        <v>6</v>
      </c>
      <c r="B15" s="7" t="n">
        <f aca="false">SQRT(B14)</f>
        <v>1.73605555466664</v>
      </c>
      <c r="C15" s="7" t="n">
        <f aca="false">SQRT(C14)</f>
        <v>1.15590272562665</v>
      </c>
    </row>
    <row r="16" customFormat="false" ht="12.8" hidden="false" customHeight="false" outlineLevel="0" collapsed="false">
      <c r="A16" s="1" t="s">
        <v>7</v>
      </c>
      <c r="B16" s="1" t="n">
        <f aca="false">MIN(B3:B12)</f>
        <v>4.5</v>
      </c>
      <c r="C16" s="1" t="n">
        <f aca="false">MIN(C3:C12)</f>
        <v>6.5</v>
      </c>
    </row>
    <row r="17" customFormat="false" ht="12.8" hidden="false" customHeight="false" outlineLevel="0" collapsed="false">
      <c r="A17" s="1" t="s">
        <v>8</v>
      </c>
      <c r="B17" s="1" t="n">
        <f aca="false">MEDIAN(B3:B12)</f>
        <v>7.5</v>
      </c>
      <c r="C17" s="1" t="n">
        <f aca="false">MEDIAN(C3:C12)</f>
        <v>8.25</v>
      </c>
    </row>
    <row r="18" customFormat="false" ht="12.8" hidden="false" customHeight="false" outlineLevel="0" collapsed="false">
      <c r="A18" s="8" t="s">
        <v>9</v>
      </c>
      <c r="B18" s="9" t="n">
        <f aca="false">MAX(B3:B12)</f>
        <v>10</v>
      </c>
      <c r="C18" s="9" t="n">
        <f aca="false">MAX(C3:C12)</f>
        <v>10</v>
      </c>
    </row>
  </sheetData>
  <mergeCells count="1">
    <mergeCell ref="B1:C1"/>
  </mergeCells>
  <printOptions headings="false" gridLines="false" gridLinesSet="true" horizontalCentered="false" verticalCentered="false"/>
  <pageMargins left="1" right="1" top="1.66666666666667" bottom="1.66666666666667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5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C18" activeCellId="0" sqref="C18"/>
    </sheetView>
  </sheetViews>
  <sheetFormatPr defaultRowHeight="12.75" zeroHeight="false" outlineLevelRow="0" outlineLevelCol="0"/>
  <cols>
    <col collapsed="false" customWidth="true" hidden="false" outlineLevel="0" max="1" min="1" style="1" width="36.34"/>
    <col collapsed="false" customWidth="true" hidden="false" outlineLevel="0" max="2" min="2" style="1" width="18.02"/>
    <col collapsed="false" customWidth="true" hidden="false" outlineLevel="0" max="3" min="3" style="1" width="14.38"/>
    <col collapsed="false" customWidth="true" hidden="false" outlineLevel="0" max="1025" min="4" style="1" width="12.99"/>
  </cols>
  <sheetData>
    <row r="1" customFormat="false" ht="12.8" hidden="false" customHeight="false" outlineLevel="0" collapsed="false">
      <c r="A1" s="3" t="s">
        <v>10</v>
      </c>
      <c r="B1" s="4" t="str">
        <f aca="false">dados!$B$2</f>
        <v>X = Antigo</v>
      </c>
      <c r="C1" s="4" t="str">
        <f aca="false">dados!$C$2</f>
        <v>Y= Novo</v>
      </c>
    </row>
    <row r="2" customFormat="false" ht="12.75" hidden="false" customHeight="false" outlineLevel="0" collapsed="false">
      <c r="A2" s="1" t="s">
        <v>4</v>
      </c>
      <c r="B2" s="1" t="n">
        <f aca="false">AVERAGE(dados!$B$3:$B$12)</f>
        <v>7.25</v>
      </c>
      <c r="C2" s="1" t="n">
        <f aca="false">AVERAGE(dados!$C$3:$C$12)</f>
        <v>8.15</v>
      </c>
    </row>
    <row r="3" customFormat="false" ht="12.8" hidden="false" customHeight="false" outlineLevel="0" collapsed="false">
      <c r="A3" s="1" t="s">
        <v>5</v>
      </c>
      <c r="B3" s="7" t="n">
        <f aca="false">_xlfn.VAR.S(dados!$B$3:$B$12)</f>
        <v>3.01388888888889</v>
      </c>
      <c r="C3" s="7" t="n">
        <f aca="false">_xlfn.VAR.S(dados!$C$3:$C$12)</f>
        <v>1.33611111111111</v>
      </c>
    </row>
    <row r="4" customFormat="false" ht="12.75" hidden="false" customHeight="false" outlineLevel="0" collapsed="false">
      <c r="A4" s="1" t="s">
        <v>11</v>
      </c>
      <c r="B4" s="1" t="n">
        <f aca="false">COUNT(dados!$B$3:$B$12)</f>
        <v>10</v>
      </c>
      <c r="C4" s="1" t="n">
        <f aca="false">COUNT(dados!$C$3:$C$12)</f>
        <v>10</v>
      </c>
    </row>
    <row r="5" customFormat="false" ht="12.75" hidden="false" customHeight="false" outlineLevel="0" collapsed="false">
      <c r="A5" s="1" t="s">
        <v>12</v>
      </c>
      <c r="B5" s="1" t="n">
        <f aca="false">B4-1</f>
        <v>9</v>
      </c>
      <c r="C5" s="1" t="n">
        <f aca="false">C4-1</f>
        <v>9</v>
      </c>
    </row>
    <row r="6" customFormat="false" ht="12.8" hidden="false" customHeight="false" outlineLevel="0" collapsed="false">
      <c r="A6" s="6" t="s">
        <v>13</v>
      </c>
      <c r="B6" s="10" t="n">
        <f aca="false">B3/C3</f>
        <v>2.25571725571726</v>
      </c>
      <c r="C6" s="6"/>
    </row>
    <row r="7" customFormat="false" ht="12.8" hidden="false" customHeight="false" outlineLevel="0" collapsed="false">
      <c r="A7" s="1" t="s">
        <v>14</v>
      </c>
      <c r="B7" s="11" t="n">
        <f aca="false">_xlfn.F.DIST.RT(B6,B5,C5)</f>
        <v>0.120694999347688</v>
      </c>
    </row>
    <row r="8" customFormat="false" ht="12.8" hidden="false" customHeight="false" outlineLevel="0" collapsed="false">
      <c r="A8" s="1" t="s">
        <v>15</v>
      </c>
      <c r="B8" s="11" t="n">
        <f aca="false">_xlfn.F.INV.RT(0.05,B5,C5)</f>
        <v>3.17889310445827</v>
      </c>
    </row>
    <row r="9" customFormat="false" ht="12.8" hidden="false" customHeight="false" outlineLevel="0" collapsed="false">
      <c r="A9" s="1" t="s">
        <v>16</v>
      </c>
      <c r="B9" s="11" t="n">
        <f aca="false">1-B7</f>
        <v>0.879305000652312</v>
      </c>
    </row>
    <row r="10" customFormat="false" ht="12.8" hidden="false" customHeight="false" outlineLevel="0" collapsed="false">
      <c r="A10" s="1" t="s">
        <v>17</v>
      </c>
      <c r="B10" s="11" t="n">
        <f aca="false">_xlfn.F.INV.RT(0.95,B5,C5)</f>
        <v>0.314574906151308</v>
      </c>
    </row>
    <row r="11" customFormat="false" ht="12.8" hidden="false" customHeight="false" outlineLevel="0" collapsed="false">
      <c r="A11" s="12" t="s">
        <v>18</v>
      </c>
      <c r="B11" s="13" t="n">
        <f aca="false">2*MIN(B7,B9)</f>
        <v>0.241389998695376</v>
      </c>
      <c r="C11" s="12"/>
    </row>
    <row r="12" customFormat="false" ht="12.8" hidden="false" customHeight="false" outlineLevel="0" collapsed="false">
      <c r="A12" s="14" t="s">
        <v>19</v>
      </c>
      <c r="B12" s="15" t="n">
        <f aca="false">_xlfn.F.INV.RT(0.975,B5,C5)</f>
        <v>0.248385854694455</v>
      </c>
      <c r="C12" s="15" t="n">
        <f aca="false">_xlfn.F.INV.RT(0.025,B5,C5)</f>
        <v>4.02599415828298</v>
      </c>
    </row>
    <row r="14" customFormat="false" ht="12.8" hidden="false" customHeight="false" outlineLevel="0" collapsed="false">
      <c r="A14" s="16" t="s">
        <v>20</v>
      </c>
    </row>
    <row r="15" customFormat="false" ht="12.8" hidden="false" customHeight="false" outlineLevel="0" collapsed="false">
      <c r="A15" s="16" t="s">
        <v>21</v>
      </c>
    </row>
  </sheetData>
  <printOptions headings="false" gridLines="false" gridLinesSet="true" horizontalCentered="false" verticalCentered="false"/>
  <pageMargins left="1" right="1" top="1.66666666666667" bottom="1.66666666666667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0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D13" activeCellId="0" sqref="D13"/>
    </sheetView>
  </sheetViews>
  <sheetFormatPr defaultRowHeight="12.75" zeroHeight="false" outlineLevelRow="0" outlineLevelCol="0"/>
  <cols>
    <col collapsed="false" customWidth="true" hidden="false" outlineLevel="0" max="1" min="1" style="1" width="39.23"/>
    <col collapsed="false" customWidth="true" hidden="false" outlineLevel="0" max="3" min="2" style="1" width="13.39"/>
    <col collapsed="false" customWidth="true" hidden="false" outlineLevel="0" max="1025" min="4" style="1" width="12.99"/>
  </cols>
  <sheetData>
    <row r="1" customFormat="false" ht="12.8" hidden="false" customHeight="false" outlineLevel="0" collapsed="false">
      <c r="A1" s="3" t="s">
        <v>22</v>
      </c>
      <c r="B1" s="4" t="str">
        <f aca="false">dados!$B$2</f>
        <v>X = Antigo</v>
      </c>
      <c r="C1" s="4" t="str">
        <f aca="false">dados!$C$2</f>
        <v>Y= Novo</v>
      </c>
    </row>
    <row r="2" customFormat="false" ht="12.75" hidden="false" customHeight="false" outlineLevel="0" collapsed="false">
      <c r="A2" s="1" t="s">
        <v>4</v>
      </c>
      <c r="B2" s="7" t="n">
        <f aca="false">AVERAGE(dados!$B$2:$B$12)</f>
        <v>7.25</v>
      </c>
      <c r="C2" s="7" t="n">
        <f aca="false">AVERAGE(dados!$C$2:$C$12)</f>
        <v>8.15</v>
      </c>
    </row>
    <row r="3" customFormat="false" ht="12.75" hidden="false" customHeight="false" outlineLevel="0" collapsed="false">
      <c r="A3" s="1" t="s">
        <v>5</v>
      </c>
      <c r="B3" s="7" t="n">
        <f aca="false">_xlfn.VAR.S(dados!$B$2:$B$12)</f>
        <v>3.01388888888889</v>
      </c>
      <c r="C3" s="7" t="n">
        <f aca="false">_xlfn.VAR.S(dados!$C$2:$C$12)</f>
        <v>1.33611111111111</v>
      </c>
    </row>
    <row r="4" customFormat="false" ht="12.75" hidden="false" customHeight="false" outlineLevel="0" collapsed="false">
      <c r="A4" s="1" t="s">
        <v>11</v>
      </c>
      <c r="B4" s="1" t="n">
        <f aca="false">COUNT(dados!$B$2:$B$12)</f>
        <v>10</v>
      </c>
      <c r="C4" s="1" t="n">
        <f aca="false">COUNT(dados!$C$2:$C$12)</f>
        <v>10</v>
      </c>
    </row>
    <row r="5" customFormat="false" ht="12.75" hidden="false" customHeight="false" outlineLevel="0" collapsed="false">
      <c r="A5" s="1" t="s">
        <v>23</v>
      </c>
      <c r="B5" s="1" t="n">
        <f aca="false">((B4-1)*B3+(C4-1)*C3)/(B4-1+(C4-1))</f>
        <v>2.175</v>
      </c>
    </row>
    <row r="6" customFormat="false" ht="12.8" hidden="false" customHeight="false" outlineLevel="0" collapsed="false">
      <c r="A6" s="6" t="s">
        <v>24</v>
      </c>
      <c r="B6" s="6" t="n">
        <v>0</v>
      </c>
    </row>
    <row r="7" customFormat="false" ht="12.8" hidden="false" customHeight="false" outlineLevel="0" collapsed="false">
      <c r="A7" s="1" t="s">
        <v>25</v>
      </c>
      <c r="B7" s="1" t="n">
        <f aca="false">B2-C2</f>
        <v>-0.9</v>
      </c>
    </row>
    <row r="8" customFormat="false" ht="12.8" hidden="false" customHeight="false" outlineLevel="0" collapsed="false">
      <c r="A8" s="1" t="s">
        <v>12</v>
      </c>
      <c r="B8" s="1" t="n">
        <f aca="false">B4+C4-2</f>
        <v>18</v>
      </c>
    </row>
    <row r="9" customFormat="false" ht="12.8" hidden="false" customHeight="false" outlineLevel="0" collapsed="false">
      <c r="A9" s="1" t="s">
        <v>26</v>
      </c>
      <c r="B9" s="11" t="n">
        <f aca="false">(B7-B6)/(B5/B4+B5/C4)^0.5</f>
        <v>-1.36457647844203</v>
      </c>
    </row>
    <row r="10" customFormat="false" ht="12.8" hidden="false" customHeight="false" outlineLevel="0" collapsed="false">
      <c r="A10" s="1" t="s">
        <v>27</v>
      </c>
      <c r="B10" s="11" t="n">
        <f aca="false">TDIST(ABS(B9),B8,1)</f>
        <v>0.0946019219799355</v>
      </c>
    </row>
    <row r="11" customFormat="false" ht="12.8" hidden="false" customHeight="false" outlineLevel="0" collapsed="false">
      <c r="A11" s="1" t="s">
        <v>28</v>
      </c>
      <c r="B11" s="11" t="n">
        <f aca="false">_xlfn.T.INV.2T(2*0.05,B8)</f>
        <v>1.73406360661754</v>
      </c>
    </row>
    <row r="12" customFormat="false" ht="12.8" hidden="false" customHeight="false" outlineLevel="0" collapsed="false">
      <c r="A12" s="1" t="s">
        <v>29</v>
      </c>
      <c r="B12" s="13" t="n">
        <f aca="false">TDIST(ABS(B9),B8,2)</f>
        <v>0.189203843959871</v>
      </c>
      <c r="C12" s="16" t="s">
        <v>30</v>
      </c>
    </row>
    <row r="13" customFormat="false" ht="12.8" hidden="false" customHeight="false" outlineLevel="0" collapsed="false">
      <c r="A13" s="8" t="s">
        <v>31</v>
      </c>
      <c r="B13" s="15" t="n">
        <f aca="false">_xlfn.T.INV.2T(0.05,B8)</f>
        <v>2.10092204024104</v>
      </c>
    </row>
    <row r="15" customFormat="false" ht="12.8" hidden="false" customHeight="false" outlineLevel="0" collapsed="false">
      <c r="A15" s="16" t="s">
        <v>32</v>
      </c>
      <c r="B15" s="16"/>
      <c r="C15" s="16"/>
    </row>
    <row r="16" customFormat="false" ht="12.8" hidden="false" customHeight="false" outlineLevel="0" collapsed="false">
      <c r="A16" s="16" t="s">
        <v>33</v>
      </c>
      <c r="B16" s="16"/>
      <c r="C16" s="16"/>
    </row>
    <row r="17" customFormat="false" ht="12.8" hidden="false" customHeight="false" outlineLevel="0" collapsed="false">
      <c r="A17" s="16" t="s">
        <v>34</v>
      </c>
      <c r="B17" s="16"/>
      <c r="C17" s="16"/>
    </row>
    <row r="18" customFormat="false" ht="12.8" hidden="false" customHeight="false" outlineLevel="0" collapsed="false">
      <c r="A18" s="16"/>
      <c r="B18" s="16"/>
      <c r="C18" s="16"/>
    </row>
    <row r="19" customFormat="false" ht="12.8" hidden="false" customHeight="false" outlineLevel="0" collapsed="false">
      <c r="A19" s="16" t="s">
        <v>35</v>
      </c>
      <c r="B19" s="16" t="n">
        <f aca="false">TDIST(1.36457,18,2)</f>
        <v>0.189205844926677</v>
      </c>
      <c r="C19" s="16"/>
    </row>
    <row r="20" customFormat="false" ht="12.8" hidden="false" customHeight="false" outlineLevel="0" collapsed="false">
      <c r="A20" s="16" t="s">
        <v>36</v>
      </c>
      <c r="B20" s="16" t="s">
        <v>37</v>
      </c>
      <c r="C20" s="16"/>
    </row>
  </sheetData>
  <printOptions headings="false" gridLines="false" gridLinesSet="true" horizontalCentered="false" verticalCentered="false"/>
  <pageMargins left="1" right="1" top="1.66666666666667" bottom="1.66666666666667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D3" activeCellId="0" sqref="D3"/>
    </sheetView>
  </sheetViews>
  <sheetFormatPr defaultRowHeight="12.75" zeroHeight="false" outlineLevelRow="0" outlineLevelCol="0"/>
  <cols>
    <col collapsed="false" customWidth="true" hidden="false" outlineLevel="0" max="1" min="1" style="16" width="39.84"/>
    <col collapsed="false" customWidth="true" hidden="false" outlineLevel="0" max="3" min="2" style="16" width="15.47"/>
    <col collapsed="false" customWidth="true" hidden="false" outlineLevel="0" max="1025" min="4" style="16" width="11.94"/>
  </cols>
  <sheetData>
    <row r="1" customFormat="false" ht="12.8" hidden="false" customHeight="false" outlineLevel="0" collapsed="false">
      <c r="A1" s="17"/>
      <c r="B1" s="18" t="str">
        <f aca="false">dados!$B$2</f>
        <v>X = Antigo</v>
      </c>
      <c r="C1" s="18" t="str">
        <f aca="false">dados!$C$2</f>
        <v>Y= Novo</v>
      </c>
    </row>
    <row r="2" customFormat="false" ht="12.8" hidden="false" customHeight="false" outlineLevel="0" collapsed="false">
      <c r="A2" s="19" t="s">
        <v>4</v>
      </c>
      <c r="B2" s="16" t="n">
        <f aca="false">AVERAGE(dados!$B$3:$B$12)</f>
        <v>7.25</v>
      </c>
      <c r="C2" s="20" t="n">
        <f aca="false">AVERAGE(dados!$C$3:$C$12)</f>
        <v>8.15</v>
      </c>
    </row>
    <row r="3" customFormat="false" ht="12.8" hidden="false" customHeight="false" outlineLevel="0" collapsed="false">
      <c r="A3" s="19" t="s">
        <v>5</v>
      </c>
      <c r="B3" s="21" t="n">
        <f aca="false">_xlfn.VAR.S(dados!$B$3:$B$12)</f>
        <v>3.01388888888889</v>
      </c>
      <c r="C3" s="21" t="n">
        <f aca="false">_xlfn.VAR.S(dados!$C$3:$C$12)</f>
        <v>1.33611111111111</v>
      </c>
    </row>
    <row r="4" customFormat="false" ht="12.8" hidden="false" customHeight="false" outlineLevel="0" collapsed="false">
      <c r="A4" s="19" t="s">
        <v>11</v>
      </c>
      <c r="B4" s="16" t="n">
        <f aca="false">COUNT(dados!$B$3:$B$12)</f>
        <v>10</v>
      </c>
      <c r="C4" s="22" t="n">
        <f aca="false">COUNT(dados!$C$3:$C$12)</f>
        <v>10</v>
      </c>
    </row>
    <row r="5" customFormat="false" ht="12.8" hidden="false" customHeight="false" outlineLevel="0" collapsed="false">
      <c r="A5" s="23" t="s">
        <v>24</v>
      </c>
      <c r="B5" s="20" t="n">
        <v>0</v>
      </c>
    </row>
    <row r="6" customFormat="false" ht="12.8" hidden="false" customHeight="false" outlineLevel="0" collapsed="false">
      <c r="A6" s="19" t="s">
        <v>25</v>
      </c>
      <c r="B6" s="16" t="n">
        <f aca="false">B2-C2</f>
        <v>-0.9</v>
      </c>
    </row>
    <row r="7" customFormat="false" ht="12.8" hidden="false" customHeight="false" outlineLevel="0" collapsed="false">
      <c r="A7" s="19" t="s">
        <v>12</v>
      </c>
      <c r="B7" s="21" t="n">
        <f aca="false">(B3/B4+C3/C4)^2/((B3/B4)^2/(B4-1)+(C3/C4)^2/(C4-1))</f>
        <v>15.6690496710886</v>
      </c>
    </row>
    <row r="8" customFormat="false" ht="12.8" hidden="false" customHeight="false" outlineLevel="0" collapsed="false">
      <c r="A8" s="19" t="s">
        <v>26</v>
      </c>
      <c r="B8" s="21" t="n">
        <f aca="false">(B6-B5)/(B3/B4+C3/C4)^0.5</f>
        <v>-1.36457647844203</v>
      </c>
    </row>
    <row r="9" customFormat="false" ht="12.8" hidden="false" customHeight="false" outlineLevel="0" collapsed="false">
      <c r="A9" s="19" t="s">
        <v>27</v>
      </c>
      <c r="B9" s="21" t="n">
        <f aca="false">TDIST(ABS(B8),B7,1)</f>
        <v>0.0962543235069768</v>
      </c>
    </row>
    <row r="10" customFormat="false" ht="12.8" hidden="false" customHeight="false" outlineLevel="0" collapsed="false">
      <c r="A10" s="19" t="s">
        <v>28</v>
      </c>
      <c r="B10" s="21" t="n">
        <f aca="false">_xlfn.T.INV.2T(2*0.05,B7)</f>
        <v>1.75305035569257</v>
      </c>
    </row>
    <row r="11" customFormat="false" ht="12.8" hidden="false" customHeight="false" outlineLevel="0" collapsed="false">
      <c r="A11" s="19" t="s">
        <v>29</v>
      </c>
      <c r="B11" s="24" t="n">
        <f aca="false">TDIST(ABS(B8),B7,2)</f>
        <v>0.192508647013954</v>
      </c>
      <c r="C11" s="16" t="s">
        <v>30</v>
      </c>
    </row>
    <row r="12" customFormat="false" ht="12.8" hidden="false" customHeight="false" outlineLevel="0" collapsed="false">
      <c r="A12" s="25" t="s">
        <v>31</v>
      </c>
      <c r="B12" s="26" t="n">
        <f aca="false">_xlfn.T.INV.2T(0.05,B7)</f>
        <v>2.13144954555977</v>
      </c>
    </row>
    <row r="14" customFormat="false" ht="12.8" hidden="false" customHeight="false" outlineLevel="0" collapsed="false">
      <c r="A14" s="16" t="s">
        <v>38</v>
      </c>
    </row>
    <row r="15" customFormat="false" ht="12.8" hidden="false" customHeight="false" outlineLevel="0" collapsed="false">
      <c r="A15" s="16" t="s">
        <v>39</v>
      </c>
    </row>
    <row r="16" customFormat="false" ht="12.8" hidden="false" customHeight="false" outlineLevel="0" collapsed="false"/>
    <row r="17" customFormat="false" ht="12.8" hidden="false" customHeight="false" outlineLevel="0" collapsed="false">
      <c r="A17" s="16" t="s">
        <v>40</v>
      </c>
    </row>
  </sheetData>
  <printOptions headings="false" gridLines="false" gridLinesSet="true" horizontalCentered="false" verticalCentered="false"/>
  <pageMargins left="1" right="1" top="1.52777777777778" bottom="1.66666666666667" header="0.511805555555555" footer="1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&amp;C&amp;"Sans,Regular"Sans,Regular"Page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J35" activeCellId="0" sqref="J35"/>
    </sheetView>
  </sheetViews>
  <sheetFormatPr defaultRowHeight="12.8" zeroHeight="false" outlineLevelRow="0" outlineLevelCol="0"/>
  <cols>
    <col collapsed="false" customWidth="true" hidden="false" outlineLevel="0" max="1" min="1" style="1" width="14.26"/>
    <col collapsed="false" customWidth="true" hidden="false" outlineLevel="0" max="2" min="2" style="1" width="10.29"/>
    <col collapsed="false" customWidth="true" hidden="false" outlineLevel="0" max="3" min="3" style="1" width="9.56"/>
    <col collapsed="false" customWidth="true" hidden="false" outlineLevel="0" max="5" min="4" style="1" width="12.99"/>
    <col collapsed="false" customWidth="true" hidden="false" outlineLevel="0" max="6" min="6" style="1" width="14.97"/>
    <col collapsed="false" customWidth="true" hidden="false" outlineLevel="0" max="1019" min="7" style="1" width="12.99"/>
    <col collapsed="false" customWidth="true" hidden="false" outlineLevel="0" max="1025" min="1020" style="0" width="12.99"/>
  </cols>
  <sheetData>
    <row r="1" customFormat="false" ht="12.8" hidden="false" customHeight="false" outlineLevel="0" collapsed="false">
      <c r="B1" s="2"/>
      <c r="C1" s="2"/>
    </row>
    <row r="2" customFormat="false" ht="12.8" hidden="false" customHeight="false" outlineLevel="0" collapsed="false">
      <c r="B2" s="2"/>
      <c r="C2" s="2"/>
    </row>
    <row r="3" customFormat="false" ht="12.8" hidden="false" customHeight="false" outlineLevel="0" collapsed="false">
      <c r="B3" s="2"/>
      <c r="C3" s="2"/>
    </row>
    <row r="4" customFormat="false" ht="12.8" hidden="false" customHeight="false" outlineLevel="0" collapsed="false">
      <c r="B4" s="2"/>
      <c r="C4" s="2"/>
    </row>
    <row r="5" customFormat="false" ht="12.8" hidden="false" customHeight="false" outlineLevel="0" collapsed="false">
      <c r="B5" s="2" t="s">
        <v>41</v>
      </c>
      <c r="C5" s="2"/>
    </row>
    <row r="6" customFormat="false" ht="12.8" hidden="false" customHeight="false" outlineLevel="0" collapsed="false">
      <c r="A6" s="4" t="s">
        <v>1</v>
      </c>
      <c r="B6" s="4" t="s">
        <v>42</v>
      </c>
      <c r="C6" s="4" t="s">
        <v>43</v>
      </c>
      <c r="D6" s="4" t="s">
        <v>44</v>
      </c>
      <c r="F6" s="1" t="s">
        <v>45</v>
      </c>
    </row>
    <row r="7" customFormat="false" ht="12.8" hidden="false" customHeight="false" outlineLevel="0" collapsed="false">
      <c r="A7" s="1" t="n">
        <v>1</v>
      </c>
      <c r="B7" s="5" t="n">
        <v>62</v>
      </c>
      <c r="C7" s="5" t="n">
        <v>55</v>
      </c>
      <c r="D7" s="5" t="n">
        <f aca="false">B7-C7</f>
        <v>7</v>
      </c>
      <c r="F7" s="1" t="s">
        <v>46</v>
      </c>
    </row>
    <row r="8" customFormat="false" ht="12.8" hidden="false" customHeight="false" outlineLevel="0" collapsed="false">
      <c r="A8" s="1" t="n">
        <v>2</v>
      </c>
      <c r="B8" s="5" t="n">
        <v>71.5</v>
      </c>
      <c r="C8" s="5" t="n">
        <v>60.8</v>
      </c>
      <c r="D8" s="5" t="n">
        <f aca="false">B8-C8</f>
        <v>10.7</v>
      </c>
      <c r="F8" s="27" t="s">
        <v>47</v>
      </c>
    </row>
    <row r="9" customFormat="false" ht="12.8" hidden="false" customHeight="false" outlineLevel="0" collapsed="false">
      <c r="A9" s="1" t="n">
        <v>3</v>
      </c>
      <c r="B9" s="5" t="n">
        <v>81.4</v>
      </c>
      <c r="C9" s="5" t="n">
        <v>79.7</v>
      </c>
      <c r="D9" s="5" t="n">
        <f aca="false">B9-C9</f>
        <v>1.7</v>
      </c>
    </row>
    <row r="10" customFormat="false" ht="12.8" hidden="false" customHeight="false" outlineLevel="0" collapsed="false">
      <c r="A10" s="1" t="n">
        <v>4</v>
      </c>
      <c r="B10" s="5" t="n">
        <v>64.6</v>
      </c>
      <c r="C10" s="5" t="n">
        <v>62.6</v>
      </c>
      <c r="D10" s="5" t="n">
        <f aca="false">B10-C10</f>
        <v>1.99999999999999</v>
      </c>
      <c r="F10" s="12" t="s">
        <v>48</v>
      </c>
    </row>
    <row r="11" customFormat="false" ht="12.8" hidden="false" customHeight="false" outlineLevel="0" collapsed="false">
      <c r="A11" s="1" t="n">
        <v>5</v>
      </c>
      <c r="B11" s="5" t="n">
        <v>76.7</v>
      </c>
      <c r="C11" s="5" t="n">
        <v>65.4</v>
      </c>
      <c r="D11" s="5" t="n">
        <f aca="false">B11-C11</f>
        <v>11.3</v>
      </c>
      <c r="F11" s="1" t="s">
        <v>49</v>
      </c>
      <c r="G11" s="1" t="n">
        <v>0.05</v>
      </c>
    </row>
    <row r="12" customFormat="false" ht="12.8" hidden="false" customHeight="false" outlineLevel="0" collapsed="false">
      <c r="A12" s="1" t="n">
        <v>6</v>
      </c>
      <c r="B12" s="5" t="n">
        <v>66.2</v>
      </c>
      <c r="C12" s="5" t="n">
        <v>58.9</v>
      </c>
      <c r="D12" s="5" t="n">
        <f aca="false">B12-C12</f>
        <v>7.3</v>
      </c>
      <c r="F12" s="1" t="s">
        <v>50</v>
      </c>
      <c r="G12" s="1" t="n">
        <v>0</v>
      </c>
    </row>
    <row r="13" customFormat="false" ht="12.8" hidden="false" customHeight="false" outlineLevel="0" collapsed="false">
      <c r="A13" s="1" t="n">
        <v>7</v>
      </c>
      <c r="B13" s="5" t="n">
        <v>74.2</v>
      </c>
      <c r="C13" s="5" t="n">
        <v>54</v>
      </c>
      <c r="D13" s="5" t="n">
        <f aca="false">B13-C13</f>
        <v>20.2</v>
      </c>
      <c r="G13" s="28" t="s">
        <v>51</v>
      </c>
      <c r="H13" s="28" t="s">
        <v>43</v>
      </c>
    </row>
    <row r="14" customFormat="false" ht="12.8" hidden="false" customHeight="false" outlineLevel="0" collapsed="false">
      <c r="A14" s="1" t="n">
        <v>8</v>
      </c>
      <c r="B14" s="5" t="n">
        <v>71.7</v>
      </c>
      <c r="C14" s="5" t="n">
        <v>66.8</v>
      </c>
      <c r="D14" s="5" t="n">
        <f aca="false">B14-C14</f>
        <v>4.90000000000001</v>
      </c>
      <c r="F14" s="1" t="s">
        <v>52</v>
      </c>
      <c r="G14" s="7" t="n">
        <f aca="false">AVERAGE(TesteTpareado!$B$6:$B$30)</f>
        <v>68.8125</v>
      </c>
      <c r="H14" s="7" t="n">
        <f aca="false">AVERAGE(TesteTpareado!$C$6:$C$30)</f>
        <v>59.8208333333333</v>
      </c>
    </row>
    <row r="15" customFormat="false" ht="12.8" hidden="false" customHeight="false" outlineLevel="0" collapsed="false">
      <c r="A15" s="1" t="n">
        <v>9</v>
      </c>
      <c r="B15" s="5" t="n">
        <v>78.1</v>
      </c>
      <c r="C15" s="5" t="n">
        <v>54.9</v>
      </c>
      <c r="D15" s="5" t="n">
        <f aca="false">B15-C15</f>
        <v>23.2</v>
      </c>
      <c r="F15" s="1" t="s">
        <v>53</v>
      </c>
      <c r="G15" s="7" t="n">
        <f aca="false">VAR(TesteTpareado!$B$6:$B$30)</f>
        <v>43.8167934782609</v>
      </c>
      <c r="H15" s="7" t="n">
        <f aca="false">VAR(TesteTpareado!$C$6:$C$30)</f>
        <v>54.6738949275362</v>
      </c>
    </row>
    <row r="16" customFormat="false" ht="12.8" hidden="false" customHeight="false" outlineLevel="0" collapsed="false">
      <c r="A16" s="1" t="n">
        <v>10</v>
      </c>
      <c r="B16" s="5" t="n">
        <v>68.6</v>
      </c>
      <c r="C16" s="5" t="n">
        <v>59</v>
      </c>
      <c r="D16" s="5" t="n">
        <f aca="false">B16-C16</f>
        <v>9.59999999999999</v>
      </c>
      <c r="F16" s="1" t="s">
        <v>54</v>
      </c>
      <c r="G16" s="1" t="n">
        <f aca="false">COUNT(TesteTpareado!$B$6:$B$30)</f>
        <v>24</v>
      </c>
      <c r="H16" s="1" t="n">
        <f aca="false">COUNT(TesteTpareado!$C$6:$C$30)</f>
        <v>24</v>
      </c>
    </row>
    <row r="17" customFormat="false" ht="12.8" hidden="false" customHeight="false" outlineLevel="0" collapsed="false">
      <c r="A17" s="1" t="n">
        <v>11</v>
      </c>
      <c r="B17" s="5" t="n">
        <v>70.4</v>
      </c>
      <c r="C17" s="5" t="n">
        <v>55.4</v>
      </c>
      <c r="D17" s="5" t="n">
        <f aca="false">B17-C17</f>
        <v>15</v>
      </c>
      <c r="F17" s="1" t="s">
        <v>55</v>
      </c>
      <c r="G17" s="1" t="n">
        <f aca="false">CORREL(TesteTpareado!$B$6:$B$30,TesteTpareado!$C$6:$C$30)</f>
        <v>0.627323966999533</v>
      </c>
    </row>
    <row r="18" customFormat="false" ht="12.8" hidden="false" customHeight="false" outlineLevel="0" collapsed="false">
      <c r="A18" s="1" t="n">
        <v>12</v>
      </c>
      <c r="B18" s="5" t="n">
        <v>68.2</v>
      </c>
      <c r="C18" s="5" t="n">
        <v>53</v>
      </c>
      <c r="D18" s="5" t="n">
        <f aca="false">B18-C18</f>
        <v>15.2</v>
      </c>
      <c r="F18" s="0" t="s">
        <v>56</v>
      </c>
      <c r="G18" s="7" t="n">
        <f aca="false" t="array" ref="G18:G18">AVERAGE(IF(ISODD(IF(ISNUMBER(TesteTpareado!$B$6:$B$30), 1, 0) * IF(ISNUMBER(TesteTpareado!$C$6:$C$30), 1, 0)), TesteTpareado!$B$6:$B$30 - TesteTpareado!$C$6:$C$30, "NA"))</f>
        <v>8.99166666666667</v>
      </c>
    </row>
    <row r="19" customFormat="false" ht="12.8" hidden="false" customHeight="false" outlineLevel="0" collapsed="false">
      <c r="A19" s="1" t="n">
        <v>13</v>
      </c>
      <c r="B19" s="5" t="n">
        <v>57.5</v>
      </c>
      <c r="C19" s="5" t="n">
        <v>48</v>
      </c>
      <c r="D19" s="5" t="n">
        <f aca="false">B19-C19</f>
        <v>9.5</v>
      </c>
      <c r="F19" s="0" t="s">
        <v>57</v>
      </c>
      <c r="G19" s="7" t="n">
        <f aca="false" t="array" ref="G19:G19">VAR(IF(ISODD(IF(ISNUMBER(TesteTpareado!$B$6:$B$30), 1, 0) * IF(ISNUMBER(TesteTpareado!$C$6:$C$30), 1, 0)), TesteTpareado!$B$6:$B$30 - TesteTpareado!$C$6:$C$30, "NA"))</f>
        <v>37.0816666666667</v>
      </c>
    </row>
    <row r="20" customFormat="false" ht="12.8" hidden="false" customHeight="false" outlineLevel="0" collapsed="false">
      <c r="A20" s="1" t="n">
        <v>14</v>
      </c>
      <c r="B20" s="5" t="n">
        <v>76.1</v>
      </c>
      <c r="C20" s="5" t="n">
        <v>72.9</v>
      </c>
      <c r="D20" s="5" t="n">
        <f aca="false">B20-C20</f>
        <v>3.19999999999999</v>
      </c>
      <c r="F20" s="1" t="s">
        <v>12</v>
      </c>
      <c r="G20" s="1" t="n">
        <f aca="false" t="array" ref="G20:G20">SUM(IF(ISNUMBER(TesteTpareado!$B$6:$B$30), 1, 0) * IF(ISNUMBER(TesteTpareado!$C$6:$C$30), 1, 0)) - 1</f>
        <v>23</v>
      </c>
    </row>
    <row r="21" customFormat="false" ht="12.8" hidden="false" customHeight="false" outlineLevel="0" collapsed="false">
      <c r="A21" s="1" t="n">
        <v>15</v>
      </c>
      <c r="B21" s="5" t="n">
        <v>66</v>
      </c>
      <c r="C21" s="5" t="n">
        <v>60</v>
      </c>
      <c r="D21" s="5" t="n">
        <f aca="false">B21-C21</f>
        <v>6</v>
      </c>
      <c r="F21" s="1" t="s">
        <v>26</v>
      </c>
      <c r="G21" s="11" t="n">
        <f aca="false">(TesteTpareado!$G$18 - TesteTpareado!$G$12) / (TesteTpareado!$G$19 / ( TesteTpareado!$G$20 + 1)) ^ 0.5</f>
        <v>7.23379499384896</v>
      </c>
    </row>
    <row r="22" customFormat="false" ht="12.8" hidden="false" customHeight="false" outlineLevel="0" collapsed="false">
      <c r="A22" s="1" t="n">
        <v>16</v>
      </c>
      <c r="B22" s="5" t="n">
        <v>58.9</v>
      </c>
      <c r="C22" s="5" t="n">
        <v>57.6</v>
      </c>
      <c r="D22" s="5" t="n">
        <f aca="false">B22-C22</f>
        <v>1.3</v>
      </c>
      <c r="F22" s="1" t="s">
        <v>58</v>
      </c>
      <c r="G22" s="13" t="n">
        <f aca="false">TDIST(ABS(TesteTpareado!$G$21), TesteTpareado!$G$20, 1)</f>
        <v>1.15338215797226E-007</v>
      </c>
      <c r="H22" s="29" t="n">
        <f aca="false">TDIST(ABS(TesteTpareado!$G$21), TesteTpareado!$G$20, 1)</f>
        <v>1.15338215797226E-007</v>
      </c>
    </row>
    <row r="23" customFormat="false" ht="12.8" hidden="false" customHeight="false" outlineLevel="0" collapsed="false">
      <c r="A23" s="1" t="n">
        <v>17</v>
      </c>
      <c r="B23" s="5" t="n">
        <v>68</v>
      </c>
      <c r="C23" s="5" t="n">
        <v>55</v>
      </c>
      <c r="D23" s="5" t="n">
        <f aca="false">B23-C23</f>
        <v>13</v>
      </c>
      <c r="F23" s="1" t="s">
        <v>59</v>
      </c>
      <c r="G23" s="11" t="n">
        <f aca="false">TINV(2*TesteTpareado!$G$11, TesteTpareado!$G$20)</f>
        <v>1.71387152774705</v>
      </c>
      <c r="H23" s="30"/>
    </row>
    <row r="24" customFormat="false" ht="12.8" hidden="false" customHeight="false" outlineLevel="0" collapsed="false">
      <c r="A24" s="1" t="n">
        <v>18</v>
      </c>
      <c r="B24" s="5" t="n">
        <v>72.7</v>
      </c>
      <c r="C24" s="5" t="n">
        <v>58</v>
      </c>
      <c r="D24" s="5" t="n">
        <f aca="false">B24-C24</f>
        <v>14.7</v>
      </c>
      <c r="F24" s="1" t="s">
        <v>60</v>
      </c>
      <c r="G24" s="11" t="n">
        <f aca="false">TDIST(ABS(TesteTpareado!$G$21), TesteTpareado!$G$20, 2)</f>
        <v>2.30676431594452E-007</v>
      </c>
      <c r="H24" s="30" t="n">
        <f aca="false">TDIST(ABS(TesteTpareado!$G$21), TesteTpareado!$G$20, 2)</f>
        <v>2.30676431594452E-007</v>
      </c>
    </row>
    <row r="25" customFormat="false" ht="12.8" hidden="false" customHeight="false" outlineLevel="0" collapsed="false">
      <c r="A25" s="1" t="n">
        <v>19</v>
      </c>
      <c r="B25" s="5" t="n">
        <v>57.5</v>
      </c>
      <c r="C25" s="5" t="n">
        <v>55</v>
      </c>
      <c r="D25" s="5" t="n">
        <f aca="false">B25-C25</f>
        <v>2.5</v>
      </c>
      <c r="F25" s="1" t="s">
        <v>61</v>
      </c>
      <c r="G25" s="11" t="n">
        <f aca="false">TINV(TesteTpareado!$G$11, TesteTpareado!$G$20)</f>
        <v>2.06865761041905</v>
      </c>
      <c r="H25" s="30"/>
    </row>
    <row r="26" customFormat="false" ht="12.8" hidden="false" customHeight="false" outlineLevel="0" collapsed="false">
      <c r="A26" s="1" t="n">
        <v>20</v>
      </c>
      <c r="B26" s="5" t="n">
        <v>70.6</v>
      </c>
      <c r="C26" s="5" t="n">
        <v>59.7</v>
      </c>
      <c r="D26" s="5" t="n">
        <f aca="false">B26-C26</f>
        <v>10.9</v>
      </c>
    </row>
    <row r="27" customFormat="false" ht="12.8" hidden="false" customHeight="false" outlineLevel="0" collapsed="false">
      <c r="A27" s="1" t="n">
        <v>21</v>
      </c>
      <c r="B27" s="5" t="n">
        <v>73.8</v>
      </c>
      <c r="C27" s="5" t="n">
        <v>69.3</v>
      </c>
      <c r="D27" s="5" t="n">
        <f aca="false">B27-C27</f>
        <v>4.5</v>
      </c>
    </row>
    <row r="28" customFormat="false" ht="12.8" hidden="false" customHeight="false" outlineLevel="0" collapsed="false">
      <c r="A28" s="1" t="n">
        <v>22</v>
      </c>
      <c r="B28" s="5" t="n">
        <v>66.5</v>
      </c>
      <c r="C28" s="5" t="n">
        <v>51.3</v>
      </c>
      <c r="D28" s="5" t="n">
        <f aca="false">B28-C28</f>
        <v>15.2</v>
      </c>
    </row>
    <row r="29" customFormat="false" ht="12.8" hidden="false" customHeight="false" outlineLevel="0" collapsed="false">
      <c r="A29" s="1" t="n">
        <v>23</v>
      </c>
      <c r="B29" s="5" t="n">
        <v>58.4</v>
      </c>
      <c r="C29" s="5" t="n">
        <v>55</v>
      </c>
      <c r="D29" s="5" t="n">
        <f aca="false">B29-C29</f>
        <v>3.4</v>
      </c>
    </row>
    <row r="30" customFormat="false" ht="12.8" hidden="false" customHeight="false" outlineLevel="0" collapsed="false">
      <c r="A30" s="1" t="n">
        <v>24</v>
      </c>
      <c r="B30" s="5" t="n">
        <v>71.9</v>
      </c>
      <c r="C30" s="5" t="n">
        <v>68.4</v>
      </c>
      <c r="D30" s="5" t="n">
        <f aca="false">B30-C30</f>
        <v>3.5</v>
      </c>
    </row>
    <row r="31" customFormat="false" ht="12.8" hidden="false" customHeight="false" outlineLevel="0" collapsed="false">
      <c r="A31" s="6" t="s">
        <v>4</v>
      </c>
      <c r="B31" s="31" t="n">
        <f aca="false">AVERAGE(B7:B30)</f>
        <v>68.8125</v>
      </c>
      <c r="C31" s="31" t="n">
        <f aca="false">AVERAGE(C7:C30)</f>
        <v>59.8208333333333</v>
      </c>
      <c r="D31" s="31" t="n">
        <f aca="false">AVERAGE(D7:D30)</f>
        <v>8.99166666666667</v>
      </c>
    </row>
    <row r="32" customFormat="false" ht="12.8" hidden="false" customHeight="false" outlineLevel="0" collapsed="false">
      <c r="A32" s="1" t="s">
        <v>5</v>
      </c>
      <c r="B32" s="7" t="n">
        <f aca="false">VARA(B7:B30)</f>
        <v>43.8167934782609</v>
      </c>
      <c r="C32" s="7" t="n">
        <f aca="false">VARA(C7:C30)</f>
        <v>54.6738949275362</v>
      </c>
      <c r="D32" s="7" t="n">
        <f aca="false">VARA(D7:D30)</f>
        <v>37.0816666666667</v>
      </c>
    </row>
    <row r="33" customFormat="false" ht="12.8" hidden="false" customHeight="false" outlineLevel="0" collapsed="false">
      <c r="A33" s="1" t="s">
        <v>6</v>
      </c>
      <c r="B33" s="7" t="n">
        <f aca="false">SQRT(B32)</f>
        <v>6.61942546436327</v>
      </c>
      <c r="C33" s="7" t="n">
        <f aca="false">SQRT(C32)</f>
        <v>7.3941798008661</v>
      </c>
      <c r="D33" s="7" t="n">
        <f aca="false">SQRT(D32)</f>
        <v>6.08947178880621</v>
      </c>
    </row>
    <row r="34" customFormat="false" ht="12.8" hidden="false" customHeight="false" outlineLevel="0" collapsed="false">
      <c r="A34" s="1" t="s">
        <v>62</v>
      </c>
      <c r="B34" s="7" t="n">
        <f aca="false">B33/SQRT(24)</f>
        <v>1.35118456483963</v>
      </c>
      <c r="C34" s="7" t="n">
        <f aca="false">C33/SQRT(24)</f>
        <v>1.50933063154301</v>
      </c>
      <c r="D34" s="7" t="n">
        <f aca="false">D33/SQRT(24)</f>
        <v>1.24300822380403</v>
      </c>
    </row>
    <row r="35" customFormat="false" ht="12.8" hidden="false" customHeight="false" outlineLevel="0" collapsed="false">
      <c r="A35" s="1" t="s">
        <v>62</v>
      </c>
      <c r="B35" s="7" t="n">
        <f aca="false">2*B33/SQRT(24)</f>
        <v>2.70236912967927</v>
      </c>
      <c r="C35" s="7" t="n">
        <f aca="false">2*C33/SQRT(24)</f>
        <v>3.01866126308601</v>
      </c>
      <c r="D35" s="7" t="n">
        <f aca="false">2*D33/SQRT(24)</f>
        <v>2.48601644760806</v>
      </c>
    </row>
    <row r="36" customFormat="false" ht="12.8" hidden="false" customHeight="false" outlineLevel="0" collapsed="false">
      <c r="A36" s="1" t="s">
        <v>7</v>
      </c>
      <c r="B36" s="1" t="n">
        <f aca="false">MIN(B7:B30)</f>
        <v>57.5</v>
      </c>
      <c r="C36" s="1" t="n">
        <f aca="false">MIN(C7:C30)</f>
        <v>48</v>
      </c>
      <c r="D36" s="1" t="n">
        <f aca="false">MIN(D7:D30)</f>
        <v>1.3</v>
      </c>
    </row>
    <row r="37" customFormat="false" ht="12.8" hidden="false" customHeight="false" outlineLevel="0" collapsed="false">
      <c r="A37" s="1" t="s">
        <v>8</v>
      </c>
      <c r="B37" s="1" t="n">
        <f aca="false">MEDIAN(B7:B30)</f>
        <v>69.5</v>
      </c>
      <c r="C37" s="1" t="n">
        <f aca="false">MEDIAN(C7:C30)</f>
        <v>58.45</v>
      </c>
      <c r="D37" s="1" t="n">
        <f aca="false">MEDIAN(D7:D30)</f>
        <v>8.4</v>
      </c>
    </row>
    <row r="38" customFormat="false" ht="12.8" hidden="false" customHeight="false" outlineLevel="0" collapsed="false">
      <c r="A38" s="8" t="s">
        <v>9</v>
      </c>
      <c r="B38" s="9" t="n">
        <f aca="false">MAX(B7:B30)</f>
        <v>81.4</v>
      </c>
      <c r="C38" s="9" t="n">
        <f aca="false">MAX(C7:C30)</f>
        <v>79.7</v>
      </c>
      <c r="D38" s="9" t="n">
        <f aca="false">MAX(D7:D30)</f>
        <v>23.2</v>
      </c>
    </row>
    <row r="39" customFormat="false" ht="12.8" hidden="false" customHeight="false" outlineLevel="0" collapsed="false">
      <c r="C39" s="1" t="s">
        <v>63</v>
      </c>
      <c r="D39" s="1" t="n">
        <f aca="false">CORREL(B7:B30,C7:C30)</f>
        <v>0.627323966999533</v>
      </c>
    </row>
    <row r="40" customFormat="false" ht="12.8" hidden="false" customHeight="false" outlineLevel="0" collapsed="false">
      <c r="B40" s="1" t="s">
        <v>42</v>
      </c>
      <c r="C40" s="1" t="s">
        <v>43</v>
      </c>
    </row>
    <row r="41" customFormat="false" ht="12.8" hidden="false" customHeight="false" outlineLevel="0" collapsed="false">
      <c r="B41" s="1" t="n">
        <v>45</v>
      </c>
      <c r="C41" s="1" t="n">
        <v>45</v>
      </c>
    </row>
    <row r="42" customFormat="false" ht="12.8" hidden="false" customHeight="false" outlineLevel="0" collapsed="false">
      <c r="B42" s="1" t="n">
        <v>90</v>
      </c>
      <c r="C42" s="1" t="n">
        <v>90</v>
      </c>
    </row>
  </sheetData>
  <mergeCells count="1">
    <mergeCell ref="B5:C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181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2020-11-16T19:51:25Z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1.1244</vt:lpwstr>
  </property>
</Properties>
</file>