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<sst xmlns="http://schemas.openxmlformats.org/spreadsheetml/2006/main" count="54" uniqueCount="53">
  <si>
    <t xml:space="preserve">Ratio</t>
  </si>
  <si>
    <t xml:space="preserve">ex3 p. 156 Lohr</t>
  </si>
  <si>
    <t xml:space="preserve">Resíduos ao quadrado</t>
  </si>
  <si>
    <t xml:space="preserve">Diameter (x)</t>
  </si>
  <si>
    <t xml:space="preserve">Idade (y)</t>
  </si>
  <si>
    <t xml:space="preserve">Razão</t>
  </si>
  <si>
    <t xml:space="preserve">Regressão</t>
  </si>
  <si>
    <t xml:space="preserve">Tree</t>
  </si>
  <si>
    <t xml:space="preserve">(y-rx)^2</t>
  </si>
  <si>
    <t xml:space="preserve">(y-yh)^2</t>
  </si>
  <si>
    <t xml:space="preserve">(xi-xbar)^2</t>
  </si>
  <si>
    <t xml:space="preserve">média</t>
  </si>
  <si>
    <t xml:space="preserve">soma</t>
  </si>
  <si>
    <t xml:space="preserve">dp_amostral</t>
  </si>
  <si>
    <t xml:space="preserve">razão r</t>
  </si>
  <si>
    <t xml:space="preserve">SUMMARY OUTPUT</t>
  </si>
  <si>
    <t xml:space="preserve">Regression Statistics</t>
  </si>
  <si>
    <t xml:space="preserve">Multiple R</t>
  </si>
  <si>
    <t xml:space="preserve">R Square</t>
  </si>
  <si>
    <t xml:space="preserve">Adjusted R Square</t>
  </si>
  <si>
    <t xml:space="preserve">Standard Error</t>
  </si>
  <si>
    <t xml:space="preserve">Observations</t>
  </si>
  <si>
    <t xml:space="preserve">ANOVA</t>
  </si>
  <si>
    <t xml:space="preserve">df</t>
  </si>
  <si>
    <t xml:space="preserve">SQ</t>
  </si>
  <si>
    <t xml:space="preserve">QM</t>
  </si>
  <si>
    <t xml:space="preserve">F</t>
  </si>
  <si>
    <t xml:space="preserve">p</t>
  </si>
  <si>
    <t xml:space="preserve">Erro</t>
  </si>
  <si>
    <t xml:space="preserve">Total</t>
  </si>
  <si>
    <t xml:space="preserve">Estimativa</t>
  </si>
  <si>
    <t xml:space="preserve">Erro padrão</t>
  </si>
  <si>
    <t xml:space="preserve">t</t>
  </si>
  <si>
    <t xml:space="preserve">P-value</t>
  </si>
  <si>
    <t xml:space="preserve">Inf. 95%</t>
  </si>
  <si>
    <t xml:space="preserve">Sup. 95%</t>
  </si>
  <si>
    <t xml:space="preserve">Lower 95.0%</t>
  </si>
  <si>
    <t xml:space="preserve">Upper 95.0%</t>
  </si>
  <si>
    <t xml:space="preserve">Intercept0</t>
  </si>
  <si>
    <t xml:space="preserve">Diameter</t>
  </si>
  <si>
    <t xml:space="preserve">muX=</t>
  </si>
  <si>
    <t xml:space="preserve">média pop. do diâmetro</t>
  </si>
  <si>
    <t xml:space="preserve">ybar</t>
  </si>
  <si>
    <t xml:space="preserve">AASs</t>
  </si>
  <si>
    <t xml:space="preserve">Var(Ybar)</t>
  </si>
  <si>
    <t xml:space="preserve">yR</t>
  </si>
  <si>
    <t xml:space="preserve">Razão sem rep</t>
  </si>
  <si>
    <t xml:space="preserve">Var(yR)</t>
  </si>
  <si>
    <t xml:space="preserve">yReg</t>
  </si>
  <si>
    <t xml:space="preserve">Regressão sem rep</t>
  </si>
  <si>
    <t xml:space="preserve">Var(yReg)</t>
  </si>
  <si>
    <t xml:space="preserve">Usando o estimador razão, como poderia calcular o tamanho de uma amostra com reposição para ter erro amostral igual a 6.</t>
  </si>
  <si>
    <t xml:space="preserve">Consideraremos IC=[ybar_R -/+ 1.96 EP]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</si>
</sst>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0.000"/>
    <numFmt numFmtId="167" formatCode="0.0000"/>
    <numFmt numFmtId="168" formatCode="0.000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 val="true"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78787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66122812221893"/>
          <c:y val="0.134731290808639"/>
          <c:w val="0.782458222090379"/>
          <c:h val="0.75037669512807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Idade (y)</c:v>
                </c:pt>
              </c:strCache>
            </c:strRef>
          </c:tx>
          <c:spPr>
            <a:solidFill>
              <a:srgbClr val="99ccff"/>
            </a:solidFill>
            <a:ln w="28440">
              <a:noFill/>
            </a:ln>
          </c:spP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9360">
                <a:solidFill>
                  <a:srgbClr val="000000"/>
                </a:solidFill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Sheet1!$B$6:$B$25</c:f>
              <c:numCache>
                <c:formatCode>General</c:formatCode>
                <c:ptCount val="20"/>
                <c:pt idx="0">
                  <c:v>12</c:v>
                </c:pt>
                <c:pt idx="1">
                  <c:v>11.4</c:v>
                </c:pt>
                <c:pt idx="2">
                  <c:v>7.9</c:v>
                </c:pt>
                <c:pt idx="3">
                  <c:v>9</c:v>
                </c:pt>
                <c:pt idx="4">
                  <c:v>10.5</c:v>
                </c:pt>
                <c:pt idx="5">
                  <c:v>7.9</c:v>
                </c:pt>
                <c:pt idx="6">
                  <c:v>7.3</c:v>
                </c:pt>
                <c:pt idx="7">
                  <c:v>10.2</c:v>
                </c:pt>
                <c:pt idx="8">
                  <c:v>11.7</c:v>
                </c:pt>
                <c:pt idx="9">
                  <c:v>11.3</c:v>
                </c:pt>
                <c:pt idx="10">
                  <c:v>5.7</c:v>
                </c:pt>
                <c:pt idx="11">
                  <c:v>8</c:v>
                </c:pt>
                <c:pt idx="12">
                  <c:v>10.3</c:v>
                </c:pt>
                <c:pt idx="13">
                  <c:v>12</c:v>
                </c:pt>
                <c:pt idx="14">
                  <c:v>9.2</c:v>
                </c:pt>
                <c:pt idx="15">
                  <c:v>8.5</c:v>
                </c:pt>
                <c:pt idx="16">
                  <c:v>7</c:v>
                </c:pt>
                <c:pt idx="17">
                  <c:v>10.7</c:v>
                </c:pt>
                <c:pt idx="18">
                  <c:v>9.3</c:v>
                </c:pt>
                <c:pt idx="19">
                  <c:v>8.2</c:v>
                </c:pt>
              </c:numCache>
            </c:numRef>
          </c:xVal>
          <c:yVal>
            <c:numRef>
              <c:f>Sheet1!$C$6:$C$25</c:f>
              <c:numCache>
                <c:formatCode>General</c:formatCode>
                <c:ptCount val="20"/>
                <c:pt idx="0">
                  <c:v>125</c:v>
                </c:pt>
                <c:pt idx="1">
                  <c:v>119</c:v>
                </c:pt>
                <c:pt idx="2">
                  <c:v>83</c:v>
                </c:pt>
                <c:pt idx="3">
                  <c:v>85</c:v>
                </c:pt>
                <c:pt idx="4">
                  <c:v>99</c:v>
                </c:pt>
                <c:pt idx="5">
                  <c:v>117</c:v>
                </c:pt>
                <c:pt idx="6">
                  <c:v>69</c:v>
                </c:pt>
                <c:pt idx="7">
                  <c:v>133</c:v>
                </c:pt>
                <c:pt idx="8">
                  <c:v>154</c:v>
                </c:pt>
                <c:pt idx="9">
                  <c:v>168</c:v>
                </c:pt>
                <c:pt idx="10">
                  <c:v>61</c:v>
                </c:pt>
                <c:pt idx="11">
                  <c:v>80</c:v>
                </c:pt>
                <c:pt idx="12">
                  <c:v>114</c:v>
                </c:pt>
                <c:pt idx="13">
                  <c:v>147</c:v>
                </c:pt>
                <c:pt idx="14">
                  <c:v>122</c:v>
                </c:pt>
                <c:pt idx="15">
                  <c:v>106</c:v>
                </c:pt>
                <c:pt idx="16">
                  <c:v>82</c:v>
                </c:pt>
                <c:pt idx="17">
                  <c:v>88</c:v>
                </c:pt>
                <c:pt idx="18">
                  <c:v>97</c:v>
                </c:pt>
                <c:pt idx="19">
                  <c:v>99</c:v>
                </c:pt>
              </c:numCache>
            </c:numRef>
          </c:yVal>
          <c:smooth val="0"/>
        </c:ser>
        <c:axId val="38484022"/>
        <c:axId val="71350310"/>
      </c:scatterChart>
      <c:valAx>
        <c:axId val="38484022"/>
        <c:scaling>
          <c:orientation val="minMax"/>
          <c:max val="14"/>
          <c:min val="4"/>
        </c:scaling>
        <c:delete val="0"/>
        <c:axPos val="b"/>
        <c:title>
          <c:tx>
            <c:rich>
              <a:bodyPr rot="0"/>
              <a:lstStyle/>
              <a:p>
                <a:pPr>
                  <a:defRPr b="1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0000"/>
                    </a:solidFill>
                    <a:latin typeface="Calibri"/>
                  </a:rPr>
                  <a:t>Diâmetro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1350310"/>
        <c:crosses val="autoZero"/>
        <c:crossBetween val="midCat"/>
      </c:valAx>
      <c:valAx>
        <c:axId val="71350310"/>
        <c:scaling>
          <c:orientation val="minMax"/>
          <c:min val="4"/>
        </c:scaling>
        <c:delete val="0"/>
        <c:axPos val="l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1" lang="en-US" sz="10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lang="en-US" sz="1000" spc="-1" strike="noStrike">
                    <a:solidFill>
                      <a:srgbClr val="000000"/>
                    </a:solidFill>
                    <a:latin typeface="Calibri"/>
                  </a:rPr>
                  <a:t>Idade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8484022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85680</xdr:colOff>
      <xdr:row>0</xdr:row>
      <xdr:rowOff>114480</xdr:rowOff>
    </xdr:from>
    <xdr:to>
      <xdr:col>36</xdr:col>
      <xdr:colOff>235800</xdr:colOff>
      <xdr:row>52</xdr:row>
      <xdr:rowOff>150840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7956000" y="114480"/>
          <a:ext cx="16049160" cy="9999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285840</xdr:colOff>
      <xdr:row>7</xdr:row>
      <xdr:rowOff>133200</xdr:rowOff>
    </xdr:from>
    <xdr:to>
      <xdr:col>9</xdr:col>
      <xdr:colOff>571320</xdr:colOff>
      <xdr:row>22</xdr:row>
      <xdr:rowOff>142200</xdr:rowOff>
    </xdr:to>
    <xdr:graphicFrame>
      <xdr:nvGraphicFramePr>
        <xdr:cNvPr id="1" name="Chart 2"/>
        <xdr:cNvGraphicFramePr/>
      </xdr:nvGraphicFramePr>
      <xdr:xfrm>
        <a:off x="4189680" y="1466640"/>
        <a:ext cx="3640320" cy="2866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5"/>
  <sheetViews>
    <sheetView showFormulas="false" showGridLines="true" showRowColHeaders="true" showZeros="true" rightToLeft="false" tabSelected="true" showOutlineSymbols="true" defaultGridColor="true" view="normal" topLeftCell="A38" colorId="64" zoomScale="100" zoomScaleNormal="100" zoomScalePageLayoutView="100" workbookViewId="0">
      <selection pane="topLeft" activeCell="F51" activeCellId="0" sqref="F5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1.85"/>
    <col collapsed="false" customWidth="true" hidden="false" outlineLevel="0" max="2" min="2" style="0" width="12.15"/>
    <col collapsed="false" customWidth="true" hidden="false" outlineLevel="0" max="3" min="3" style="0" width="22.71"/>
    <col collapsed="false" customWidth="true" hidden="false" outlineLevel="0" max="5" min="5" style="0" width="12"/>
    <col collapsed="false" customWidth="true" hidden="false" outlineLevel="0" max="6" min="6" style="0" width="9.5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3" customFormat="false" ht="15" hidden="false" customHeight="false" outlineLevel="0" collapsed="false">
      <c r="A3" s="1"/>
      <c r="B3" s="1"/>
      <c r="C3" s="1"/>
      <c r="D3" s="2" t="s">
        <v>2</v>
      </c>
      <c r="E3" s="2"/>
    </row>
    <row r="4" customFormat="false" ht="15" hidden="false" customHeight="false" outlineLevel="0" collapsed="false">
      <c r="A4" s="3"/>
      <c r="B4" s="4" t="s">
        <v>3</v>
      </c>
      <c r="C4" s="4" t="s">
        <v>4</v>
      </c>
      <c r="D4" s="5" t="s">
        <v>5</v>
      </c>
      <c r="E4" s="5" t="s">
        <v>6</v>
      </c>
    </row>
    <row r="5" customFormat="false" ht="15" hidden="false" customHeight="false" outlineLevel="0" collapsed="false">
      <c r="A5" s="4" t="s">
        <v>7</v>
      </c>
      <c r="B5" s="2"/>
      <c r="C5" s="2"/>
      <c r="D5" s="4" t="s">
        <v>8</v>
      </c>
      <c r="E5" s="4" t="s">
        <v>9</v>
      </c>
      <c r="F5" s="6" t="s">
        <v>10</v>
      </c>
    </row>
    <row r="6" customFormat="false" ht="15" hidden="false" customHeight="false" outlineLevel="0" collapsed="false">
      <c r="A6" s="0" t="n">
        <v>1</v>
      </c>
      <c r="B6" s="0" t="n">
        <v>12</v>
      </c>
      <c r="C6" s="0" t="n">
        <v>125</v>
      </c>
      <c r="D6" s="0" t="n">
        <f aca="false">(C6-$B$29*B6)^2</f>
        <v>144.804949520387</v>
      </c>
      <c r="E6" s="0" t="n">
        <f aca="false">(C6-$B$45-$B$46*B6)^2</f>
        <v>201.295858495046</v>
      </c>
      <c r="F6" s="0" t="n">
        <f aca="false">(B6-$B$26)^2</f>
        <v>6.73402500000001</v>
      </c>
    </row>
    <row r="7" customFormat="false" ht="15" hidden="false" customHeight="false" outlineLevel="0" collapsed="false">
      <c r="A7" s="0" t="n">
        <v>2</v>
      </c>
      <c r="B7" s="0" t="n">
        <v>11.4</v>
      </c>
      <c r="C7" s="0" t="n">
        <v>119</v>
      </c>
      <c r="D7" s="0" t="n">
        <f aca="false">(C7-$B$29*B7)^2</f>
        <v>125.03305785124</v>
      </c>
      <c r="E7" s="0" t="n">
        <f aca="false">(C7-$B$45-$B$46*B7)^2</f>
        <v>164.816271840352</v>
      </c>
      <c r="F7" s="0" t="n">
        <f aca="false">(B7-$B$26)^2</f>
        <v>3.98002500000001</v>
      </c>
    </row>
    <row r="8" customFormat="false" ht="15" hidden="false" customHeight="false" outlineLevel="0" collapsed="false">
      <c r="A8" s="0" t="n">
        <v>3</v>
      </c>
      <c r="B8" s="0" t="n">
        <v>7.9</v>
      </c>
      <c r="C8" s="0" t="n">
        <v>83</v>
      </c>
      <c r="D8" s="0" t="n">
        <f aca="false">(C8-$B$29*B8)^2</f>
        <v>52.0377000933541</v>
      </c>
      <c r="E8" s="0" t="n">
        <f aca="false">(C8-$B$45-$B$46*B8)^2</f>
        <v>35.5723521352589</v>
      </c>
      <c r="F8" s="0" t="n">
        <f aca="false">(B8-$B$26)^2</f>
        <v>2.26502499999999</v>
      </c>
    </row>
    <row r="9" customFormat="false" ht="15" hidden="false" customHeight="false" outlineLevel="0" collapsed="false">
      <c r="A9" s="0" t="n">
        <v>4</v>
      </c>
      <c r="B9" s="0" t="n">
        <v>9</v>
      </c>
      <c r="C9" s="0" t="n">
        <v>85</v>
      </c>
      <c r="D9" s="0" t="n">
        <f aca="false">(C9-$B$29*B9)^2</f>
        <v>315.954877406654</v>
      </c>
      <c r="E9" s="0" t="n">
        <f aca="false">(C9-$B$45-$B$46*B9)^2</f>
        <v>304.114752683078</v>
      </c>
      <c r="F9" s="0" t="n">
        <f aca="false">(B9-$B$26)^2</f>
        <v>0.164024999999998</v>
      </c>
    </row>
    <row r="10" customFormat="false" ht="15" hidden="false" customHeight="false" outlineLevel="0" collapsed="false">
      <c r="A10" s="0" t="n">
        <v>5</v>
      </c>
      <c r="B10" s="0" t="n">
        <v>10.5</v>
      </c>
      <c r="C10" s="0" t="n">
        <v>99</v>
      </c>
      <c r="D10" s="0" t="n">
        <f aca="false">(C10-$B$29*B10)^2</f>
        <v>436.990018543533</v>
      </c>
      <c r="E10" s="0" t="n">
        <f aca="false">(C10-$B$45-$B$46*B10)^2</f>
        <v>475.823620953638</v>
      </c>
      <c r="F10" s="0" t="n">
        <f aca="false">(B10-$B$26)^2</f>
        <v>1.19902500000001</v>
      </c>
    </row>
    <row r="11" customFormat="false" ht="15" hidden="false" customHeight="false" outlineLevel="0" collapsed="false">
      <c r="A11" s="0" t="n">
        <v>6</v>
      </c>
      <c r="B11" s="0" t="n">
        <v>7.9</v>
      </c>
      <c r="C11" s="0" t="n">
        <v>117</v>
      </c>
      <c r="D11" s="0" t="n">
        <f aca="false">(C11-$B$29*B11)^2</f>
        <v>717.505004718551</v>
      </c>
      <c r="E11" s="0" t="n">
        <f aca="false">(C11-$B$45-$B$46*B11)^2</f>
        <v>786.002929873869</v>
      </c>
      <c r="F11" s="0" t="n">
        <f aca="false">(B11-$B$26)^2</f>
        <v>2.26502499999999</v>
      </c>
    </row>
    <row r="12" customFormat="false" ht="15" hidden="false" customHeight="false" outlineLevel="0" collapsed="false">
      <c r="A12" s="0" t="n">
        <v>7</v>
      </c>
      <c r="B12" s="0" t="n">
        <v>7.3</v>
      </c>
      <c r="C12" s="0" t="n">
        <v>69</v>
      </c>
      <c r="D12" s="0" t="n">
        <f aca="false">(C12-$B$29*B12)^2</f>
        <v>206.268235108578</v>
      </c>
      <c r="E12" s="0" t="n">
        <f aca="false">(C12-$B$45-$B$46*B12)^2</f>
        <v>159.124551161373</v>
      </c>
      <c r="F12" s="0" t="n">
        <f aca="false">(B12-$B$26)^2</f>
        <v>4.43102499999999</v>
      </c>
    </row>
    <row r="13" customFormat="false" ht="15" hidden="false" customHeight="false" outlineLevel="0" collapsed="false">
      <c r="A13" s="0" t="n">
        <v>8</v>
      </c>
      <c r="B13" s="0" t="n">
        <v>10.2</v>
      </c>
      <c r="C13" s="0" t="n">
        <v>133</v>
      </c>
      <c r="D13" s="0" t="n">
        <f aca="false">(C13-$B$29*B13)^2</f>
        <v>272.960989904076</v>
      </c>
      <c r="E13" s="0" t="n">
        <f aca="false">(C13-$B$45-$B$46*B13)^2</f>
        <v>251.587734224861</v>
      </c>
      <c r="F13" s="0" t="n">
        <f aca="false">(B13-$B$26)^2</f>
        <v>0.632025000000003</v>
      </c>
    </row>
    <row r="14" customFormat="false" ht="15" hidden="false" customHeight="false" outlineLevel="0" collapsed="false">
      <c r="A14" s="0" t="n">
        <v>9</v>
      </c>
      <c r="B14" s="0" t="n">
        <v>11.7</v>
      </c>
      <c r="C14" s="0" t="n">
        <v>154</v>
      </c>
      <c r="D14" s="0" t="n">
        <f aca="false">(C14-$B$29*B14)^2</f>
        <v>415.847714109109</v>
      </c>
      <c r="E14" s="0" t="n">
        <f aca="false">(C14-$B$45-$B$46*B14)^2</f>
        <v>341.769979758534</v>
      </c>
      <c r="F14" s="0" t="n">
        <f aca="false">(B14-$B$26)^2</f>
        <v>5.26702500000001</v>
      </c>
    </row>
    <row r="15" customFormat="false" ht="15" hidden="false" customHeight="false" outlineLevel="0" collapsed="false">
      <c r="A15" s="0" t="n">
        <v>10</v>
      </c>
      <c r="B15" s="0" t="n">
        <v>11.3</v>
      </c>
      <c r="C15" s="0" t="n">
        <v>168</v>
      </c>
      <c r="D15" s="0" t="n">
        <f aca="false">(C15-$B$29*B15)^2</f>
        <v>1517.89154196205</v>
      </c>
      <c r="E15" s="0" t="n">
        <f aca="false">(C15-$B$45-$B$46*B15)^2</f>
        <v>1397.77934848803</v>
      </c>
      <c r="F15" s="0" t="n">
        <f aca="false">(B15-$B$26)^2</f>
        <v>3.59102500000001</v>
      </c>
    </row>
    <row r="16" customFormat="false" ht="15" hidden="false" customHeight="false" outlineLevel="0" collapsed="false">
      <c r="A16" s="0" t="n">
        <v>11</v>
      </c>
      <c r="B16" s="0" t="n">
        <v>5.7</v>
      </c>
      <c r="C16" s="0" t="n">
        <v>61</v>
      </c>
      <c r="D16" s="0" t="n">
        <f aca="false">(C16-$B$29*B16)^2</f>
        <v>16.7355371900828</v>
      </c>
      <c r="E16" s="0" t="n">
        <f aca="false">(C16-$B$45-$B$46*B16)^2</f>
        <v>1.03021725369091</v>
      </c>
      <c r="F16" s="0" t="n">
        <f aca="false">(B16-$B$26)^2</f>
        <v>13.727025</v>
      </c>
    </row>
    <row r="17" customFormat="false" ht="15" hidden="false" customHeight="false" outlineLevel="0" collapsed="false">
      <c r="A17" s="0" t="n">
        <v>12</v>
      </c>
      <c r="B17" s="0" t="n">
        <v>8</v>
      </c>
      <c r="C17" s="0" t="n">
        <v>80</v>
      </c>
      <c r="D17" s="0" t="n">
        <f aca="false">(C17-$B$29*B17)^2</f>
        <v>128.951056777801</v>
      </c>
      <c r="E17" s="0" t="n">
        <f aca="false">(C17-$B$45-$B$46*B17)^2</f>
        <v>103.820256673282</v>
      </c>
      <c r="F17" s="0" t="n">
        <f aca="false">(B17-$B$26)^2</f>
        <v>1.97402499999999</v>
      </c>
    </row>
    <row r="18" customFormat="false" ht="15" hidden="false" customHeight="false" outlineLevel="0" collapsed="false">
      <c r="A18" s="0" t="n">
        <v>13</v>
      </c>
      <c r="B18" s="0" t="n">
        <v>10.3</v>
      </c>
      <c r="C18" s="0" t="n">
        <v>114</v>
      </c>
      <c r="D18" s="0" t="n">
        <f aca="false">(C18-$B$29*B18)^2</f>
        <v>13.1074024048089</v>
      </c>
      <c r="E18" s="0" t="n">
        <f aca="false">(C18-$B$45-$B$46*B18)^2</f>
        <v>19.0396868699859</v>
      </c>
      <c r="F18" s="0" t="n">
        <f aca="false">(B18-$B$26)^2</f>
        <v>0.801025000000006</v>
      </c>
    </row>
    <row r="19" customFormat="false" ht="15" hidden="false" customHeight="false" outlineLevel="0" collapsed="false">
      <c r="A19" s="0" t="n">
        <v>14</v>
      </c>
      <c r="B19" s="0" t="n">
        <v>12</v>
      </c>
      <c r="C19" s="0" t="n">
        <v>147</v>
      </c>
      <c r="D19" s="0" t="n">
        <f aca="false">(C19-$B$29*B19)^2</f>
        <v>99.3312653098595</v>
      </c>
      <c r="E19" s="0" t="n">
        <f aca="false">(C19-$B$45-$B$46*B19)^2</f>
        <v>61.0292631638454</v>
      </c>
      <c r="F19" s="0" t="n">
        <f aca="false">(B19-$B$26)^2</f>
        <v>6.73402500000001</v>
      </c>
    </row>
    <row r="20" customFormat="false" ht="15" hidden="false" customHeight="false" outlineLevel="0" collapsed="false">
      <c r="A20" s="0" t="n">
        <v>15</v>
      </c>
      <c r="B20" s="0" t="n">
        <v>9.2</v>
      </c>
      <c r="C20" s="0" t="n">
        <v>122</v>
      </c>
      <c r="D20" s="0" t="n">
        <f aca="false">(C20-$B$29*B20)^2</f>
        <v>286.997102732182</v>
      </c>
      <c r="E20" s="0" t="n">
        <f aca="false">(C20-$B$45-$B$46*B20)^2</f>
        <v>292.792516852115</v>
      </c>
      <c r="F20" s="0" t="n">
        <f aca="false">(B20-$B$26)^2</f>
        <v>0.0420249999999993</v>
      </c>
    </row>
    <row r="21" customFormat="false" ht="15" hidden="false" customHeight="false" outlineLevel="0" collapsed="false">
      <c r="A21" s="0" t="n">
        <v>16</v>
      </c>
      <c r="B21" s="0" t="n">
        <v>8.5</v>
      </c>
      <c r="C21" s="0" t="n">
        <v>106</v>
      </c>
      <c r="D21" s="0" t="n">
        <f aca="false">(C21-$B$29*B21)^2</f>
        <v>79.8272424573099</v>
      </c>
      <c r="E21" s="0" t="n">
        <f aca="false">(C21-$B$45-$B$46*B21)^2</f>
        <v>93.8175421944468</v>
      </c>
      <c r="F21" s="0" t="n">
        <f aca="false">(B21-$B$26)^2</f>
        <v>0.819024999999996</v>
      </c>
    </row>
    <row r="22" customFormat="false" ht="15" hidden="false" customHeight="false" outlineLevel="0" collapsed="false">
      <c r="A22" s="0" t="n">
        <v>17</v>
      </c>
      <c r="B22" s="0" t="n">
        <v>7</v>
      </c>
      <c r="C22" s="0" t="n">
        <v>82</v>
      </c>
      <c r="D22" s="0" t="n">
        <f aca="false">(C22-$B$29*B22)^2</f>
        <v>4.25925332397243</v>
      </c>
      <c r="E22" s="0" t="n">
        <f aca="false">(C22-$B$45-$B$46*B22)^2</f>
        <v>16.4871817113159</v>
      </c>
      <c r="F22" s="0" t="n">
        <f aca="false">(B22-$B$26)^2</f>
        <v>5.78402499999999</v>
      </c>
    </row>
    <row r="23" customFormat="false" ht="15" hidden="false" customHeight="false" outlineLevel="0" collapsed="false">
      <c r="A23" s="0" t="n">
        <v>18</v>
      </c>
      <c r="B23" s="0" t="n">
        <v>10.7</v>
      </c>
      <c r="C23" s="0" t="n">
        <v>88</v>
      </c>
      <c r="D23" s="0" t="n">
        <f aca="false">(C23-$B$29*B23)^2</f>
        <v>1168.83286656543</v>
      </c>
      <c r="E23" s="0" t="n">
        <f aca="false">(C23-$B$45-$B$46*B23)^2</f>
        <v>1243.50134417922</v>
      </c>
      <c r="F23" s="0" t="n">
        <f aca="false">(B23-$B$26)^2</f>
        <v>1.677025</v>
      </c>
    </row>
    <row r="24" customFormat="false" ht="15" hidden="false" customHeight="false" outlineLevel="0" collapsed="false">
      <c r="A24" s="0" t="n">
        <v>19</v>
      </c>
      <c r="B24" s="0" t="n">
        <v>9.3</v>
      </c>
      <c r="C24" s="0" t="n">
        <v>97</v>
      </c>
      <c r="D24" s="0" t="n">
        <f aca="false">(C24-$B$29*B24)^2</f>
        <v>84.657608571233</v>
      </c>
      <c r="E24" s="0" t="n">
        <f aca="false">(C24-$B$45-$B$46*B24)^2</f>
        <v>83.0610828035936</v>
      </c>
      <c r="F24" s="0" t="n">
        <f aca="false">(B24-$B$26)^2</f>
        <v>0.0110249999999993</v>
      </c>
    </row>
    <row r="25" customFormat="false" ht="15" hidden="false" customHeight="false" outlineLevel="0" collapsed="false">
      <c r="A25" s="7" t="n">
        <v>20</v>
      </c>
      <c r="B25" s="7" t="n">
        <v>8.2</v>
      </c>
      <c r="C25" s="7" t="n">
        <v>99</v>
      </c>
      <c r="D25" s="7" t="n">
        <f aca="false">(C25-$B$29*B25)^2</f>
        <v>28.7343874402548</v>
      </c>
      <c r="E25" s="7" t="n">
        <f aca="false">(C25-$B$45-$B$46*B25)^2</f>
        <v>40.460345244939</v>
      </c>
      <c r="F25" s="0" t="n">
        <f aca="false">(B25-$B$26)^2</f>
        <v>1.452025</v>
      </c>
    </row>
    <row r="26" customFormat="false" ht="15" hidden="false" customHeight="false" outlineLevel="0" collapsed="false">
      <c r="A26" s="0" t="s">
        <v>11</v>
      </c>
      <c r="B26" s="0" t="n">
        <f aca="false">AVERAGE(B6:B25)</f>
        <v>9.405</v>
      </c>
      <c r="C26" s="0" t="n">
        <f aca="false">AVERAGE(C6:C25)</f>
        <v>107.4</v>
      </c>
    </row>
    <row r="27" customFormat="false" ht="15" hidden="false" customHeight="false" outlineLevel="0" collapsed="false">
      <c r="A27" s="0" t="s">
        <v>12</v>
      </c>
      <c r="D27" s="0" t="n">
        <f aca="false">SUM(D6:D25)</f>
        <v>6116.72781199047</v>
      </c>
      <c r="E27" s="0" t="n">
        <f aca="false">SUM(E6:E25)</f>
        <v>6072.92683656047</v>
      </c>
      <c r="F27" s="0" t="n">
        <f aca="false">SUM(F6:F25)</f>
        <v>63.5495</v>
      </c>
    </row>
    <row r="28" customFormat="false" ht="15" hidden="false" customHeight="false" outlineLevel="0" collapsed="false">
      <c r="A28" s="7" t="s">
        <v>13</v>
      </c>
      <c r="B28" s="7"/>
      <c r="C28" s="7" t="n">
        <f aca="false">_xlfn.STDEV.S(C6:C25)</f>
        <v>28.6620967389632</v>
      </c>
      <c r="D28" s="7"/>
      <c r="E28" s="7"/>
    </row>
    <row r="29" customFormat="false" ht="15" hidden="false" customHeight="false" outlineLevel="0" collapsed="false">
      <c r="A29" s="0" t="s">
        <v>14</v>
      </c>
      <c r="B29" s="0" t="n">
        <f aca="false">C26/B26</f>
        <v>11.4194577352472</v>
      </c>
      <c r="D29" s="0" t="n">
        <f aca="false">D27/19</f>
        <v>321.93304273634</v>
      </c>
      <c r="E29" s="0" t="n">
        <f aca="false">E27/18</f>
        <v>337.38482425336</v>
      </c>
    </row>
    <row r="30" customFormat="false" ht="15.75" hidden="false" customHeight="false" outlineLevel="0" collapsed="false">
      <c r="A30" s="0" t="s">
        <v>15</v>
      </c>
    </row>
    <row r="31" customFormat="false" ht="15" hidden="false" customHeight="false" outlineLevel="0" collapsed="false">
      <c r="A31" s="8" t="s">
        <v>16</v>
      </c>
      <c r="B31" s="8"/>
    </row>
    <row r="32" customFormat="false" ht="15" hidden="false" customHeight="false" outlineLevel="0" collapsed="false">
      <c r="A32" s="9" t="s">
        <v>17</v>
      </c>
      <c r="B32" s="10" t="n">
        <v>0.781619660673975</v>
      </c>
    </row>
    <row r="33" customFormat="false" ht="15" hidden="false" customHeight="false" outlineLevel="0" collapsed="false">
      <c r="A33" s="9" t="s">
        <v>18</v>
      </c>
      <c r="B33" s="10" t="n">
        <v>0.610929293952099</v>
      </c>
    </row>
    <row r="34" customFormat="false" ht="15" hidden="false" customHeight="false" outlineLevel="0" collapsed="false">
      <c r="A34" s="9" t="s">
        <v>19</v>
      </c>
      <c r="B34" s="10" t="n">
        <v>0.589314254727216</v>
      </c>
    </row>
    <row r="35" customFormat="false" ht="15" hidden="false" customHeight="false" outlineLevel="0" collapsed="false">
      <c r="A35" s="9" t="s">
        <v>20</v>
      </c>
      <c r="B35" s="9" t="n">
        <v>18.3680381166133</v>
      </c>
    </row>
    <row r="36" customFormat="false" ht="15.75" hidden="false" customHeight="false" outlineLevel="0" collapsed="false">
      <c r="A36" s="11" t="s">
        <v>21</v>
      </c>
      <c r="B36" s="11" t="n">
        <v>20</v>
      </c>
    </row>
    <row r="38" customFormat="false" ht="15.75" hidden="false" customHeight="false" outlineLevel="0" collapsed="false">
      <c r="A38" s="0" t="s">
        <v>22</v>
      </c>
    </row>
    <row r="39" customFormat="false" ht="15" hidden="false" customHeight="false" outlineLevel="0" collapsed="false">
      <c r="A39" s="8"/>
      <c r="B39" s="8" t="s">
        <v>23</v>
      </c>
      <c r="C39" s="8" t="s">
        <v>24</v>
      </c>
      <c r="D39" s="8" t="s">
        <v>25</v>
      </c>
      <c r="E39" s="8" t="s">
        <v>26</v>
      </c>
      <c r="F39" s="8" t="s">
        <v>27</v>
      </c>
    </row>
    <row r="40" customFormat="false" ht="15" hidden="false" customHeight="false" outlineLevel="0" collapsed="false">
      <c r="A40" s="9" t="s">
        <v>6</v>
      </c>
      <c r="B40" s="9" t="n">
        <v>1</v>
      </c>
      <c r="C40" s="9" t="n">
        <v>9535.87316343952</v>
      </c>
      <c r="D40" s="9" t="n">
        <v>9535.87316343952</v>
      </c>
      <c r="E40" s="9" t="n">
        <v>28.2640844458331</v>
      </c>
      <c r="F40" s="9" t="n">
        <v>4.7052246290907E-005</v>
      </c>
    </row>
    <row r="41" customFormat="false" ht="15" hidden="false" customHeight="false" outlineLevel="0" collapsed="false">
      <c r="A41" s="9" t="s">
        <v>28</v>
      </c>
      <c r="B41" s="9" t="n">
        <v>18</v>
      </c>
      <c r="C41" s="9" t="n">
        <v>6072.92683656048</v>
      </c>
      <c r="D41" s="12" t="n">
        <v>337.38482425336</v>
      </c>
      <c r="E41" s="9"/>
      <c r="F41" s="9"/>
    </row>
    <row r="42" customFormat="false" ht="15.75" hidden="false" customHeight="false" outlineLevel="0" collapsed="false">
      <c r="A42" s="11" t="s">
        <v>29</v>
      </c>
      <c r="B42" s="11" t="n">
        <v>19</v>
      </c>
      <c r="C42" s="11" t="n">
        <v>15608.8</v>
      </c>
      <c r="D42" s="11"/>
      <c r="E42" s="11"/>
      <c r="F42" s="11"/>
    </row>
    <row r="43" customFormat="false" ht="15.75" hidden="false" customHeight="false" outlineLevel="0" collapsed="false"/>
    <row r="44" customFormat="false" ht="15" hidden="false" customHeight="false" outlineLevel="0" collapsed="false">
      <c r="A44" s="8"/>
      <c r="B44" s="8" t="s">
        <v>30</v>
      </c>
      <c r="C44" s="8" t="s">
        <v>31</v>
      </c>
      <c r="D44" s="8" t="s">
        <v>32</v>
      </c>
      <c r="E44" s="8" t="s">
        <v>33</v>
      </c>
      <c r="F44" s="8" t="s">
        <v>34</v>
      </c>
      <c r="G44" s="8" t="s">
        <v>35</v>
      </c>
      <c r="H44" s="8" t="s">
        <v>36</v>
      </c>
      <c r="I44" s="8" t="s">
        <v>37</v>
      </c>
    </row>
    <row r="45" customFormat="false" ht="15" hidden="false" customHeight="false" outlineLevel="0" collapsed="false">
      <c r="A45" s="9" t="s">
        <v>38</v>
      </c>
      <c r="B45" s="13" t="n">
        <v>-7.80808660965069</v>
      </c>
      <c r="C45" s="13" t="n">
        <v>22.0561192394562</v>
      </c>
      <c r="D45" s="13" t="n">
        <v>-0.354009992641081</v>
      </c>
      <c r="E45" s="13" t="n">
        <v>0.727444350672829</v>
      </c>
      <c r="F45" s="13" t="n">
        <v>-54.1462736420086</v>
      </c>
      <c r="G45" s="13" t="n">
        <v>38.5301004227072</v>
      </c>
      <c r="H45" s="9" t="n">
        <v>-54.1462736420086</v>
      </c>
      <c r="I45" s="9" t="n">
        <v>38.5301004227072</v>
      </c>
    </row>
    <row r="46" customFormat="false" ht="15.75" hidden="false" customHeight="false" outlineLevel="0" collapsed="false">
      <c r="A46" s="11" t="s">
        <v>39</v>
      </c>
      <c r="B46" s="14" t="n">
        <v>12.2496636480224</v>
      </c>
      <c r="C46" s="14" t="n">
        <v>2.30412853815464</v>
      </c>
      <c r="D46" s="14" t="n">
        <v>5.31639769447632</v>
      </c>
      <c r="E46" s="14" t="n">
        <v>4.70522462909068E-005</v>
      </c>
      <c r="F46" s="14" t="n">
        <v>7.40886921866496</v>
      </c>
      <c r="G46" s="14" t="n">
        <v>17.0904580773798</v>
      </c>
      <c r="H46" s="11" t="n">
        <v>7.40886921866496</v>
      </c>
      <c r="I46" s="11" t="n">
        <v>17.0904580773798</v>
      </c>
    </row>
    <row r="48" customFormat="false" ht="15" hidden="false" customHeight="false" outlineLevel="0" collapsed="false">
      <c r="A48" s="0" t="s">
        <v>40</v>
      </c>
      <c r="B48" s="0" t="n">
        <v>10.3</v>
      </c>
      <c r="C48" s="0" t="s">
        <v>41</v>
      </c>
    </row>
    <row r="49" customFormat="false" ht="15" hidden="false" customHeight="false" outlineLevel="0" collapsed="false">
      <c r="A49" s="0" t="s">
        <v>42</v>
      </c>
      <c r="B49" s="0" t="n">
        <f aca="false">C26</f>
        <v>107.4</v>
      </c>
      <c r="C49" s="0" t="s">
        <v>43</v>
      </c>
      <c r="E49" s="0" t="s">
        <v>44</v>
      </c>
      <c r="F49" s="15" t="n">
        <f aca="false">(C28^2)/20*(1-20/1132)</f>
        <v>40.350068811605</v>
      </c>
      <c r="I49" s="0" t="n">
        <f aca="false">SQRT(F49)</f>
        <v>6.35217040165052</v>
      </c>
    </row>
    <row r="50" customFormat="false" ht="15" hidden="false" customHeight="false" outlineLevel="0" collapsed="false">
      <c r="A50" s="0" t="s">
        <v>45</v>
      </c>
      <c r="B50" s="16" t="n">
        <f aca="false">B48*B29</f>
        <v>117.620414673046</v>
      </c>
      <c r="C50" s="0" t="s">
        <v>46</v>
      </c>
      <c r="E50" s="0" t="s">
        <v>47</v>
      </c>
      <c r="F50" s="15" t="n">
        <f aca="false">(1-20/1132)*D29/20</f>
        <v>15.8122589895234</v>
      </c>
      <c r="I50" s="0" t="n">
        <f aca="false">SQRT(F50)</f>
        <v>3.97646312563356</v>
      </c>
    </row>
    <row r="51" customFormat="false" ht="15" hidden="false" customHeight="false" outlineLevel="0" collapsed="false">
      <c r="A51" s="0" t="s">
        <v>48</v>
      </c>
      <c r="B51" s="16" t="n">
        <f aca="false">B45+B46*B48</f>
        <v>118.36344896498</v>
      </c>
      <c r="C51" s="0" t="s">
        <v>49</v>
      </c>
      <c r="E51" s="0" t="s">
        <v>50</v>
      </c>
      <c r="F51" s="15" t="n">
        <f aca="false">D41*(1-20/1132)*(1/20+(B48-B26)^2/F27)</f>
        <v>20.7487113409396</v>
      </c>
      <c r="I51" s="0" t="n">
        <f aca="false">SQRT(F51)</f>
        <v>4.5550753386678</v>
      </c>
    </row>
    <row r="52" customFormat="false" ht="15" hidden="false" customHeight="false" outlineLevel="0" collapsed="false">
      <c r="F52" s="0" t="n">
        <f aca="false">(B48-B26)^2/F27</f>
        <v>0.0126047411860047</v>
      </c>
    </row>
    <row r="54" customFormat="false" ht="15" hidden="false" customHeight="false" outlineLevel="0" collapsed="false">
      <c r="A54" s="0" t="s">
        <v>51</v>
      </c>
    </row>
    <row r="55" customFormat="false" ht="15" hidden="false" customHeight="false" outlineLevel="0" collapsed="false">
      <c r="A55" s="0" t="s">
        <v>52</v>
      </c>
    </row>
  </sheetData>
  <mergeCells count="1">
    <mergeCell ref="A31:B3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2016-06-27T14:38:00Z</dcterms:created>
  <dc:creator>anonimo</dc:creator>
  <dc:description/>
  <dc:language>pt-BR</dc:language>
  <cp:lastModifiedBy/>
  <cp:lastPrinted>2017-06-01T16:25:18Z</cp:lastPrinted>
  <dcterms:modified xsi:type="dcterms:W3CDTF">2023-06-02T16:48:43Z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